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انواع بلوک های وافل" sheetId="2" r:id="rId1"/>
    <sheet name="حداقل ارماتورهای وافل(دستی)" sheetId="5" r:id="rId2"/>
    <sheet name="محاسبات خمشی وافل" sheetId="4" r:id="rId3"/>
    <sheet name="آرماتورهای برشی وافل" sheetId="3" r:id="rId4"/>
  </sheets>
  <calcPr calcId="152511"/>
</workbook>
</file>

<file path=xl/calcChain.xml><?xml version="1.0" encoding="utf-8"?>
<calcChain xmlns="http://schemas.openxmlformats.org/spreadsheetml/2006/main">
  <c r="H10" i="5" l="1"/>
  <c r="H9" i="5"/>
  <c r="G68" i="3" l="1"/>
  <c r="G63" i="3"/>
  <c r="Y70" i="3" s="1"/>
  <c r="Y65" i="3"/>
  <c r="Y61" i="3"/>
  <c r="D40" i="3"/>
  <c r="Z34" i="3" s="1"/>
  <c r="Z35" i="3" s="1"/>
  <c r="D48" i="3" s="1"/>
  <c r="B62" i="4"/>
  <c r="H36" i="4"/>
  <c r="B48" i="4"/>
  <c r="B46" i="4"/>
  <c r="B44" i="4"/>
  <c r="B42" i="4"/>
  <c r="B40" i="4"/>
  <c r="B38" i="4"/>
  <c r="B36" i="4"/>
  <c r="B29" i="4"/>
  <c r="D52" i="3" l="1"/>
  <c r="D54" i="3" s="1"/>
  <c r="D56" i="3" s="1"/>
  <c r="D60" i="3" s="1"/>
  <c r="B74" i="3" s="1"/>
  <c r="N56" i="3"/>
  <c r="B56" i="4"/>
  <c r="X58" i="4" s="1"/>
  <c r="B54" i="4"/>
  <c r="V58" i="4" s="1"/>
  <c r="T58" i="4" s="1"/>
  <c r="R58" i="4" s="1"/>
  <c r="P58" i="4" s="1"/>
  <c r="B58" i="4" s="1"/>
  <c r="B60" i="4" s="1"/>
  <c r="V29" i="5" l="1"/>
  <c r="X29" i="5"/>
  <c r="N22" i="5"/>
  <c r="C21" i="5"/>
  <c r="E16" i="5"/>
  <c r="X7" i="5"/>
  <c r="AI9" i="5"/>
  <c r="V9" i="5"/>
  <c r="M9" i="5" s="1"/>
  <c r="Q9" i="5"/>
  <c r="AI8" i="5"/>
  <c r="AI7" i="5"/>
  <c r="Q7" i="5"/>
  <c r="AI6" i="5"/>
  <c r="Y6" i="5"/>
  <c r="AI5" i="5"/>
  <c r="R4" i="5"/>
  <c r="C22" i="5" l="1"/>
  <c r="H23" i="5" s="1"/>
  <c r="C23" i="5" s="1"/>
  <c r="O4" i="5" s="1"/>
  <c r="V7" i="5"/>
  <c r="P29" i="5" l="1"/>
  <c r="AA7" i="5"/>
  <c r="I6" i="5" s="1"/>
  <c r="P28" i="5"/>
  <c r="C29" i="5" s="1"/>
  <c r="C30" i="5" s="1"/>
  <c r="R11" i="5" s="1"/>
  <c r="X92" i="4" l="1"/>
  <c r="V92" i="4" l="1"/>
  <c r="T92" i="4" s="1"/>
  <c r="R92" i="4" s="1"/>
  <c r="P92" i="4" s="1"/>
  <c r="H103" i="4" l="1"/>
  <c r="B23" i="4"/>
  <c r="B9" i="4"/>
  <c r="B21" i="4" s="1"/>
  <c r="X125" i="4" l="1"/>
  <c r="V125" i="4"/>
  <c r="T125" i="4" s="1"/>
  <c r="R125" i="4" l="1"/>
  <c r="P125" i="4" s="1"/>
  <c r="X25" i="4"/>
  <c r="V25" i="4"/>
  <c r="T25" i="4" s="1"/>
  <c r="R25" i="4" s="1"/>
  <c r="P25" i="4" l="1"/>
  <c r="B25" i="4" s="1"/>
  <c r="B27" i="4" s="1"/>
</calcChain>
</file>

<file path=xl/sharedStrings.xml><?xml version="1.0" encoding="utf-8"?>
<sst xmlns="http://schemas.openxmlformats.org/spreadsheetml/2006/main" count="110" uniqueCount="73">
  <si>
    <t>نوع قالب وافل</t>
  </si>
  <si>
    <t>AR18</t>
  </si>
  <si>
    <t>AR25</t>
  </si>
  <si>
    <t>AR28</t>
  </si>
  <si>
    <t>AR33</t>
  </si>
  <si>
    <t>AR40</t>
  </si>
  <si>
    <t>عرض تیرچه پائینی</t>
  </si>
  <si>
    <t>عرض تیرچه بالایی</t>
  </si>
  <si>
    <t>ضخامت کل سقف</t>
  </si>
  <si>
    <t>w1</t>
  </si>
  <si>
    <t>w2</t>
  </si>
  <si>
    <t>h</t>
  </si>
  <si>
    <t>ax</t>
  </si>
  <si>
    <t>ضخامت دال رویه</t>
  </si>
  <si>
    <t>دهانه قالب وافل</t>
  </si>
  <si>
    <t>a,waffle</t>
  </si>
  <si>
    <r>
      <t xml:space="preserve">سلول های </t>
    </r>
    <r>
      <rPr>
        <b/>
        <sz val="28"/>
        <color theme="3" tint="0.39997558519241921"/>
        <rFont val="Calibri"/>
        <family val="2"/>
        <scheme val="minor"/>
      </rPr>
      <t>آبی</t>
    </r>
    <r>
      <rPr>
        <b/>
        <sz val="28"/>
        <color theme="1"/>
        <rFont val="Calibri"/>
        <family val="2"/>
        <scheme val="minor"/>
      </rPr>
      <t xml:space="preserve"> رنگ مقدار دهی شوند</t>
    </r>
  </si>
  <si>
    <t>fc(mpa)</t>
  </si>
  <si>
    <t>fy(mpa)</t>
  </si>
  <si>
    <t>رویه دال</t>
  </si>
  <si>
    <t>برای رویه دال</t>
  </si>
  <si>
    <t>عرض واحد(1000میلیمتر)</t>
  </si>
  <si>
    <t>ضخامت روی دال به میلیمتر</t>
  </si>
  <si>
    <t>کنترل فاصله آرماتورهای خمشی در رویه ی دال</t>
  </si>
  <si>
    <t>ارتفاع قالب وافل</t>
  </si>
  <si>
    <t>برای ریب ها</t>
  </si>
  <si>
    <t>Max</t>
  </si>
  <si>
    <t>bw</t>
  </si>
  <si>
    <t>d</t>
  </si>
  <si>
    <t>mm</t>
  </si>
  <si>
    <t>mm2</t>
  </si>
  <si>
    <t>max</t>
  </si>
  <si>
    <t>Ru</t>
  </si>
  <si>
    <t>m</t>
  </si>
  <si>
    <t>rho</t>
  </si>
  <si>
    <t>Mu:kg-cm</t>
  </si>
  <si>
    <t>fc:kg/cm2</t>
  </si>
  <si>
    <t>fy:kg/cm2</t>
  </si>
  <si>
    <t>H,waffle:cm</t>
  </si>
  <si>
    <t>d:cm</t>
  </si>
  <si>
    <t>b(srtip withs):cm</t>
  </si>
  <si>
    <t>1/m</t>
  </si>
  <si>
    <t>Ru*m</t>
  </si>
  <si>
    <t>2(Ru*m)</t>
  </si>
  <si>
    <t>AS:cm</t>
  </si>
  <si>
    <t>d,notional size:cm</t>
  </si>
  <si>
    <t>cover to center:cm</t>
  </si>
  <si>
    <t>محاسبات غلط آرماتور خمشی در ETABS16 با توجه به معادلسازی با notional size</t>
  </si>
  <si>
    <t>H,notional size:cm</t>
  </si>
  <si>
    <t>As,min:cm</t>
  </si>
  <si>
    <t>As:cm</t>
  </si>
  <si>
    <t>bw(rib):cm</t>
  </si>
  <si>
    <t xml:space="preserve">محاسبات صحیح آرماتور خمشی در SAFE16 </t>
  </si>
  <si>
    <t>محاسبات صحیح آرماتور خمشی در ETABS20 طبق ACI318-14</t>
  </si>
  <si>
    <t>محاسبات صحیح آرماتور خمشی در ETABS20 طبق ACI318-19</t>
  </si>
  <si>
    <t>آکس تیرچه در جهت لوکال 1  (mm)</t>
  </si>
  <si>
    <t>آکس تیرچه در جهت لوکال 2  (mm)</t>
  </si>
  <si>
    <t xml:space="preserve"> cover to center bottom rebar(mm)</t>
  </si>
  <si>
    <t>b(srtip withs):mm</t>
  </si>
  <si>
    <t>H,waffle:mm</t>
  </si>
  <si>
    <t>cover to center:mm</t>
  </si>
  <si>
    <t>d:mm</t>
  </si>
  <si>
    <t>fy:Mpa</t>
  </si>
  <si>
    <t>fc:Mpa</t>
  </si>
  <si>
    <t>Mu:N-mm</t>
  </si>
  <si>
    <t>bw(rib):mm</t>
  </si>
  <si>
    <t>As:mm2</t>
  </si>
  <si>
    <t>As,min:mm2</t>
  </si>
  <si>
    <t>نکته:</t>
  </si>
  <si>
    <t>مقاومت برشی بتن بر حسب N-mm</t>
  </si>
  <si>
    <t>مقاومت برشی بتن بر حسب kg-cm</t>
  </si>
  <si>
    <t>آرماتورهای برشی وافل مطابق ACI318-19</t>
  </si>
  <si>
    <t>بین وجه TOP و BOTT مقدار As که در کشش است در این سلول جایگذاری شود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</si>
</sst>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0.000000"/>
    <numFmt numFmtId="167" formatCode="0.0000000"/>
    <numFmt numFmtId="168" formatCode="0.000000000"/>
  </numFmts>
  <fonts count="2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3" tint="0.3999755851924192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color theme="3" tint="0.39997558519241921"/>
      <name val="Calibri"/>
      <family val="2"/>
      <scheme val="minor"/>
    </font>
    <font>
      <b/>
      <sz val="18"/>
      <color theme="3" tint="0.3999755851924192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3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3" borderId="0" xfId="0" applyFill="1"/>
    <xf numFmtId="0" fontId="8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49" fontId="6" fillId="3" borderId="0" xfId="0" applyNumberFormat="1" applyFont="1" applyFill="1" applyAlignment="1" applyProtection="1">
      <alignment vertical="center"/>
    </xf>
    <xf numFmtId="49" fontId="5" fillId="3" borderId="0" xfId="0" applyNumberFormat="1" applyFont="1" applyFill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horizontal="center" vertical="center"/>
    </xf>
    <xf numFmtId="49" fontId="11" fillId="3" borderId="0" xfId="0" applyNumberFormat="1" applyFont="1" applyFill="1" applyAlignment="1" applyProtection="1">
      <alignment vertical="center"/>
    </xf>
    <xf numFmtId="49" fontId="8" fillId="3" borderId="0" xfId="0" applyNumberFormat="1" applyFont="1" applyFill="1" applyAlignment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0" fontId="7" fillId="3" borderId="0" xfId="0" applyFont="1" applyFill="1" applyBorder="1" applyAlignment="1" applyProtection="1">
      <alignment vertical="center"/>
    </xf>
    <xf numFmtId="0" fontId="7" fillId="4" borderId="4" xfId="0" applyFont="1" applyFill="1" applyBorder="1" applyAlignment="1" applyProtection="1">
      <alignment vertical="center"/>
    </xf>
    <xf numFmtId="0" fontId="7" fillId="4" borderId="5" xfId="0" applyFont="1" applyFill="1" applyBorder="1" applyAlignment="1" applyProtection="1">
      <alignment vertical="center"/>
    </xf>
    <xf numFmtId="1" fontId="13" fillId="4" borderId="6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0" fontId="16" fillId="3" borderId="0" xfId="0" applyFont="1" applyFill="1" applyAlignment="1" applyProtection="1"/>
    <xf numFmtId="0" fontId="17" fillId="3" borderId="0" xfId="0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/>
    <xf numFmtId="0" fontId="5" fillId="3" borderId="0" xfId="0" applyFont="1" applyFill="1" applyBorder="1" applyAlignment="1" applyProtection="1">
      <alignment vertical="center"/>
    </xf>
    <xf numFmtId="0" fontId="19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18" fillId="3" borderId="0" xfId="0" applyFont="1" applyFill="1" applyAlignment="1" applyProtection="1"/>
    <xf numFmtId="0" fontId="5" fillId="3" borderId="0" xfId="0" applyFont="1" applyFill="1" applyAlignment="1" applyProtection="1">
      <alignment vertical="center"/>
    </xf>
    <xf numFmtId="0" fontId="6" fillId="3" borderId="0" xfId="0" applyFont="1" applyFill="1" applyBorder="1" applyAlignment="1" applyProtection="1">
      <alignment horizontal="center" vertical="center"/>
    </xf>
    <xf numFmtId="0" fontId="21" fillId="3" borderId="0" xfId="0" applyFont="1" applyFill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9" fillId="3" borderId="0" xfId="0" applyFont="1" applyFill="1" applyBorder="1" applyAlignment="1" applyProtection="1">
      <alignment vertical="top" wrapText="1" readingOrder="2"/>
    </xf>
    <xf numFmtId="0" fontId="9" fillId="3" borderId="0" xfId="0" applyFont="1" applyFill="1" applyBorder="1" applyAlignment="1" applyProtection="1">
      <alignment vertical="top" readingOrder="2"/>
    </xf>
    <xf numFmtId="0" fontId="9" fillId="3" borderId="7" xfId="0" applyFont="1" applyFill="1" applyBorder="1" applyAlignment="1" applyProtection="1">
      <alignment vertical="top" readingOrder="2"/>
    </xf>
    <xf numFmtId="0" fontId="20" fillId="0" borderId="0" xfId="0" applyFont="1" applyAlignment="1" applyProtection="1">
      <alignment horizontal="center" vertical="top"/>
    </xf>
    <xf numFmtId="0" fontId="22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2" fillId="3" borderId="0" xfId="0" applyFont="1" applyFill="1" applyAlignment="1" applyProtection="1">
      <alignment horizontal="center" vertical="top"/>
    </xf>
    <xf numFmtId="0" fontId="24" fillId="3" borderId="0" xfId="0" applyFont="1" applyFill="1" applyAlignment="1" applyProtection="1">
      <alignment horizontal="center" vertical="top"/>
    </xf>
    <xf numFmtId="0" fontId="24" fillId="0" borderId="0" xfId="0" applyFont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right" vertical="center"/>
    </xf>
    <xf numFmtId="0" fontId="14" fillId="3" borderId="0" xfId="0" applyFont="1" applyFill="1" applyAlignment="1" applyProtection="1">
      <alignment horizontal="center" vertical="top"/>
    </xf>
    <xf numFmtId="0" fontId="4" fillId="3" borderId="0" xfId="0" applyFont="1" applyFill="1" applyAlignment="1" applyProtection="1">
      <alignment horizontal="center" vertical="top"/>
    </xf>
    <xf numFmtId="0" fontId="2" fillId="3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right" vertical="center"/>
    </xf>
    <xf numFmtId="0" fontId="14" fillId="3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6" fillId="3" borderId="0" xfId="0" applyFont="1" applyFill="1" applyAlignment="1" applyProtection="1">
      <alignment horizontal="center" vertical="top"/>
    </xf>
    <xf numFmtId="164" fontId="3" fillId="3" borderId="0" xfId="0" applyNumberFormat="1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</xf>
    <xf numFmtId="164" fontId="12" fillId="4" borderId="1" xfId="0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center" vertical="center"/>
    </xf>
    <xf numFmtId="0" fontId="9" fillId="4" borderId="6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1" fontId="9" fillId="4" borderId="5" xfId="0" applyNumberFormat="1" applyFont="1" applyFill="1" applyBorder="1" applyAlignment="1" applyProtection="1">
      <alignment horizontal="left" vertical="center"/>
    </xf>
    <xf numFmtId="1" fontId="9" fillId="4" borderId="6" xfId="0" applyNumberFormat="1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top" wrapText="1"/>
    </xf>
    <xf numFmtId="0" fontId="5" fillId="3" borderId="0" xfId="0" applyFont="1" applyFill="1" applyAlignment="1" applyProtection="1">
      <alignment horizontal="center" vertical="center"/>
    </xf>
    <xf numFmtId="165" fontId="1" fillId="3" borderId="0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right" vertical="center"/>
    </xf>
    <xf numFmtId="2" fontId="23" fillId="3" borderId="0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164" fontId="9" fillId="4" borderId="1" xfId="0" applyNumberFormat="1" applyFont="1" applyFill="1" applyBorder="1" applyAlignment="1" applyProtection="1">
      <alignment horizontal="left" vertical="center"/>
    </xf>
    <xf numFmtId="0" fontId="16" fillId="3" borderId="0" xfId="0" applyFont="1" applyFill="1" applyAlignment="1" applyProtection="1">
      <alignment horizontal="center" vertical="top" wrapText="1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16" fillId="3" borderId="3" xfId="0" applyNumberFormat="1" applyFont="1" applyFill="1" applyBorder="1" applyAlignment="1" applyProtection="1">
      <alignment horizontal="center"/>
    </xf>
    <xf numFmtId="0" fontId="16" fillId="3" borderId="0" xfId="0" applyNumberFormat="1" applyFont="1" applyFill="1" applyAlignment="1" applyProtection="1">
      <alignment horizontal="center"/>
    </xf>
    <xf numFmtId="2" fontId="9" fillId="4" borderId="5" xfId="0" applyNumberFormat="1" applyFont="1" applyFill="1" applyBorder="1" applyAlignment="1" applyProtection="1">
      <alignment horizontal="left" vertical="center"/>
    </xf>
    <xf numFmtId="0" fontId="9" fillId="4" borderId="5" xfId="0" applyFont="1" applyFill="1" applyBorder="1" applyAlignment="1" applyProtection="1">
      <alignment horizontal="left" vertical="center"/>
    </xf>
    <xf numFmtId="0" fontId="9" fillId="4" borderId="6" xfId="0" applyFont="1" applyFill="1" applyBorder="1" applyAlignment="1" applyProtection="1">
      <alignment horizontal="left" vertical="center"/>
    </xf>
    <xf numFmtId="0" fontId="9" fillId="4" borderId="1" xfId="0" applyFont="1" applyFill="1" applyBorder="1" applyAlignment="1" applyProtection="1">
      <alignment horizontal="left" vertical="center"/>
    </xf>
    <xf numFmtId="0" fontId="12" fillId="3" borderId="3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15" fillId="3" borderId="0" xfId="0" applyFont="1" applyFill="1" applyAlignment="1" applyProtection="1">
      <alignment horizontal="center" wrapText="1"/>
    </xf>
    <xf numFmtId="0" fontId="15" fillId="0" borderId="0" xfId="0" applyFont="1" applyAlignment="1" applyProtection="1">
      <alignment horizontal="center" vertical="center"/>
    </xf>
    <xf numFmtId="168" fontId="1" fillId="4" borderId="1" xfId="0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21" fillId="3" borderId="0" xfId="0" applyFont="1" applyFill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165" fontId="1" fillId="4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167" fontId="21" fillId="0" borderId="0" xfId="0" applyNumberFormat="1" applyFont="1" applyAlignment="1" applyProtection="1">
      <alignment horizontal="center" vertical="center"/>
    </xf>
    <xf numFmtId="167" fontId="1" fillId="4" borderId="1" xfId="0" applyNumberFormat="1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2" fillId="6" borderId="1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165" fontId="1" fillId="0" borderId="12" xfId="0" applyNumberFormat="1" applyFont="1" applyFill="1" applyBorder="1" applyAlignment="1" applyProtection="1">
      <alignment horizontal="center" vertical="center"/>
    </xf>
    <xf numFmtId="165" fontId="1" fillId="0" borderId="13" xfId="0" applyNumberFormat="1" applyFont="1" applyFill="1" applyBorder="1" applyAlignment="1" applyProtection="1">
      <alignment horizontal="center" vertical="center"/>
    </xf>
    <xf numFmtId="165" fontId="1" fillId="0" borderId="10" xfId="0" applyNumberFormat="1" applyFont="1" applyFill="1" applyBorder="1" applyAlignment="1" applyProtection="1">
      <alignment horizontal="center" vertical="center"/>
    </xf>
    <xf numFmtId="165" fontId="1" fillId="0" borderId="8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</xf>
    <xf numFmtId="0" fontId="9" fillId="5" borderId="9" xfId="0" applyFont="1" applyFill="1" applyBorder="1" applyAlignment="1" applyProtection="1">
      <alignment horizontal="center" vertical="top" readingOrder="2"/>
    </xf>
    <xf numFmtId="0" fontId="9" fillId="5" borderId="14" xfId="0" applyFont="1" applyFill="1" applyBorder="1" applyAlignment="1" applyProtection="1">
      <alignment horizontal="center" vertical="top" readingOrder="2"/>
    </xf>
    <xf numFmtId="0" fontId="9" fillId="5" borderId="10" xfId="0" applyFont="1" applyFill="1" applyBorder="1" applyAlignment="1" applyProtection="1">
      <alignment horizontal="center" vertical="top" readingOrder="2"/>
    </xf>
    <xf numFmtId="0" fontId="9" fillId="5" borderId="3" xfId="0" applyFont="1" applyFill="1" applyBorder="1" applyAlignment="1" applyProtection="1">
      <alignment horizontal="center" vertical="top" readingOrder="2"/>
    </xf>
    <xf numFmtId="0" fontId="9" fillId="5" borderId="0" xfId="0" applyFont="1" applyFill="1" applyBorder="1" applyAlignment="1" applyProtection="1">
      <alignment horizontal="center" vertical="top" readingOrder="2"/>
    </xf>
    <xf numFmtId="0" fontId="9" fillId="5" borderId="7" xfId="0" applyFont="1" applyFill="1" applyBorder="1" applyAlignment="1" applyProtection="1">
      <alignment horizontal="center" vertical="top" readingOrder="2"/>
    </xf>
    <xf numFmtId="0" fontId="9" fillId="5" borderId="11" xfId="0" applyFont="1" applyFill="1" applyBorder="1" applyAlignment="1" applyProtection="1">
      <alignment horizontal="center" vertical="top" readingOrder="2"/>
    </xf>
    <xf numFmtId="0" fontId="9" fillId="5" borderId="2" xfId="0" applyFont="1" applyFill="1" applyBorder="1" applyAlignment="1" applyProtection="1">
      <alignment horizontal="center" vertical="top" readingOrder="2"/>
    </xf>
    <xf numFmtId="0" fontId="9" fillId="5" borderId="12" xfId="0" applyFont="1" applyFill="1" applyBorder="1" applyAlignment="1" applyProtection="1">
      <alignment horizontal="center" vertical="top" readingOrder="2"/>
    </xf>
    <xf numFmtId="0" fontId="20" fillId="4" borderId="9" xfId="0" applyFont="1" applyFill="1" applyBorder="1" applyAlignment="1" applyProtection="1">
      <alignment horizontal="center" vertical="center"/>
    </xf>
    <xf numFmtId="0" fontId="20" fillId="4" borderId="14" xfId="0" applyFont="1" applyFill="1" applyBorder="1" applyAlignment="1" applyProtection="1">
      <alignment horizontal="center" vertical="center"/>
    </xf>
    <xf numFmtId="0" fontId="20" fillId="4" borderId="10" xfId="0" applyFont="1" applyFill="1" applyBorder="1" applyAlignment="1" applyProtection="1">
      <alignment horizontal="center" vertical="center"/>
    </xf>
    <xf numFmtId="0" fontId="20" fillId="4" borderId="11" xfId="0" applyFont="1" applyFill="1" applyBorder="1" applyAlignment="1" applyProtection="1">
      <alignment horizontal="center" vertical="center"/>
    </xf>
    <xf numFmtId="0" fontId="20" fillId="4" borderId="2" xfId="0" applyFont="1" applyFill="1" applyBorder="1" applyAlignment="1" applyProtection="1">
      <alignment horizontal="center" vertical="center"/>
    </xf>
    <xf numFmtId="0" fontId="20" fillId="4" borderId="12" xfId="0" applyFont="1" applyFill="1" applyBorder="1" applyAlignment="1" applyProtection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</xf>
    <xf numFmtId="166" fontId="3" fillId="4" borderId="1" xfId="0" applyNumberFormat="1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5" fontId="25" fillId="0" borderId="0" xfId="0" applyNumberFormat="1" applyFont="1" applyAlignment="1" applyProtection="1">
      <alignment horizontal="center" vertical="center"/>
    </xf>
    <xf numFmtId="165" fontId="7" fillId="4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165" fontId="9" fillId="4" borderId="0" xfId="0" applyNumberFormat="1" applyFont="1" applyFill="1" applyAlignment="1" applyProtection="1">
      <alignment horizontal="center" vertical="center"/>
    </xf>
    <xf numFmtId="0" fontId="9" fillId="4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68" fontId="3" fillId="4" borderId="1" xfId="0" applyNumberFormat="1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</xf>
    <xf numFmtId="165" fontId="7" fillId="5" borderId="15" xfId="0" applyNumberFormat="1" applyFont="1" applyFill="1" applyBorder="1" applyAlignment="1" applyProtection="1">
      <alignment horizontal="center" vertical="center"/>
    </xf>
    <xf numFmtId="165" fontId="7" fillId="5" borderId="16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65" fontId="7" fillId="4" borderId="0" xfId="0" applyNumberFormat="1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2" fillId="7" borderId="1" xfId="0" applyFont="1" applyFill="1" applyBorder="1" applyAlignment="1" applyProtection="1">
      <alignment horizontal="center" vertical="center"/>
    </xf>
    <xf numFmtId="0" fontId="20" fillId="7" borderId="1" xfId="0" applyFont="1" applyFill="1" applyBorder="1" applyAlignment="1" applyProtection="1">
      <alignment horizontal="center" vertical="center"/>
    </xf>
    <xf numFmtId="0" fontId="26" fillId="7" borderId="1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166" fontId="24" fillId="0" borderId="0" xfId="0" applyNumberFormat="1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top"/>
    </xf>
    <xf numFmtId="0" fontId="1" fillId="5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30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11" Type="http://schemas.openxmlformats.org/officeDocument/2006/relationships/image" Target="../media/image28.png"/><Relationship Id="rId5" Type="http://schemas.openxmlformats.org/officeDocument/2006/relationships/image" Target="../media/image22.png"/><Relationship Id="rId10" Type="http://schemas.openxmlformats.org/officeDocument/2006/relationships/image" Target="../media/image27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9525</xdr:rowOff>
    </xdr:from>
    <xdr:to>
      <xdr:col>23</xdr:col>
      <xdr:colOff>327281</xdr:colOff>
      <xdr:row>37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3338319" y="200025"/>
          <a:ext cx="14224256" cy="6953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611187</xdr:colOff>
      <xdr:row>4</xdr:row>
      <xdr:rowOff>419893</xdr:rowOff>
    </xdr:from>
    <xdr:ext cx="1366560" cy="405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305590378" y="2458243"/>
              <a:ext cx="1366560" cy="405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𝒃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𝒘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𝒃𝒐𝒕𝒕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305590378" y="2458243"/>
              <a:ext cx="1366560" cy="405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</a:rPr>
                <a:t>𝒃_(𝒘,𝒃𝒐𝒕𝒕(𝒎𝒎))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4</xdr:col>
      <xdr:colOff>674689</xdr:colOff>
      <xdr:row>3</xdr:row>
      <xdr:rowOff>428626</xdr:rowOff>
    </xdr:from>
    <xdr:ext cx="1318933" cy="402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5305574503" y="2019301"/>
              <a:ext cx="1318933" cy="402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𝒃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𝒘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𝒕𝒐𝒑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5305574503" y="2019301"/>
              <a:ext cx="1318933" cy="402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</a:rPr>
                <a:t>𝒃_(𝒘,𝒕𝒐𝒑(𝒎𝒎))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5</xdr:col>
      <xdr:colOff>111125</xdr:colOff>
      <xdr:row>2</xdr:row>
      <xdr:rowOff>444499</xdr:rowOff>
    </xdr:from>
    <xdr:ext cx="1119188" cy="405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5305623437" y="1587499"/>
              <a:ext cx="1119188" cy="405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𝒕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𝒔𝒍𝒂𝒃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5305623437" y="1587499"/>
              <a:ext cx="1119188" cy="405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</a:rPr>
                <a:t>𝒕_(𝒔𝒍𝒂𝒃(𝒎𝒎))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4</xdr:col>
      <xdr:colOff>690562</xdr:colOff>
      <xdr:row>2</xdr:row>
      <xdr:rowOff>0</xdr:rowOff>
    </xdr:from>
    <xdr:ext cx="1301751" cy="365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5305575812" y="1143000"/>
              <a:ext cx="1301751" cy="365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𝑯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𝒕𝒐𝒕𝒂𝒍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5305575812" y="1143000"/>
              <a:ext cx="1301751" cy="365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</a:rPr>
                <a:t>𝑯_(𝒕𝒐𝒕𝒂𝒍(𝒎𝒎))</a:t>
              </a:r>
              <a:endParaRPr lang="en-US" sz="2400" b="1"/>
            </a:p>
          </xdr:txBody>
        </xdr:sp>
      </mc:Fallback>
    </mc:AlternateContent>
    <xdr:clientData/>
  </xdr:oneCellAnchor>
  <xdr:twoCellAnchor editAs="oneCell">
    <xdr:from>
      <xdr:col>1</xdr:col>
      <xdr:colOff>230187</xdr:colOff>
      <xdr:row>2</xdr:row>
      <xdr:rowOff>47625</xdr:rowOff>
    </xdr:from>
    <xdr:to>
      <xdr:col>1</xdr:col>
      <xdr:colOff>1215815</xdr:colOff>
      <xdr:row>2</xdr:row>
      <xdr:rowOff>390693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9181235" y="1190625"/>
          <a:ext cx="985628" cy="343068"/>
        </a:xfrm>
        <a:prstGeom prst="rect">
          <a:avLst/>
        </a:prstGeom>
      </xdr:spPr>
    </xdr:pic>
    <xdr:clientData/>
  </xdr:twoCellAnchor>
  <xdr:twoCellAnchor editAs="oneCell">
    <xdr:from>
      <xdr:col>1</xdr:col>
      <xdr:colOff>182562</xdr:colOff>
      <xdr:row>3</xdr:row>
      <xdr:rowOff>63500</xdr:rowOff>
    </xdr:from>
    <xdr:to>
      <xdr:col>1</xdr:col>
      <xdr:colOff>1184168</xdr:colOff>
      <xdr:row>3</xdr:row>
      <xdr:rowOff>388937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9212882" y="1654175"/>
          <a:ext cx="1001606" cy="325437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4</xdr:row>
      <xdr:rowOff>39687</xdr:rowOff>
    </xdr:from>
    <xdr:to>
      <xdr:col>1</xdr:col>
      <xdr:colOff>1209554</xdr:colOff>
      <xdr:row>4</xdr:row>
      <xdr:rowOff>396875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09187496" y="2078037"/>
          <a:ext cx="1050804" cy="357188"/>
        </a:xfrm>
        <a:prstGeom prst="rect">
          <a:avLst/>
        </a:prstGeom>
      </xdr:spPr>
    </xdr:pic>
    <xdr:clientData/>
  </xdr:twoCellAnchor>
  <xdr:twoCellAnchor editAs="oneCell">
    <xdr:from>
      <xdr:col>1</xdr:col>
      <xdr:colOff>101979</xdr:colOff>
      <xdr:row>5</xdr:row>
      <xdr:rowOff>63499</xdr:rowOff>
    </xdr:from>
    <xdr:to>
      <xdr:col>1</xdr:col>
      <xdr:colOff>1309552</xdr:colOff>
      <xdr:row>5</xdr:row>
      <xdr:rowOff>404813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09087498" y="2549524"/>
          <a:ext cx="1207573" cy="341314"/>
        </a:xfrm>
        <a:prstGeom prst="rect">
          <a:avLst/>
        </a:prstGeom>
      </xdr:spPr>
    </xdr:pic>
    <xdr:clientData/>
  </xdr:twoCellAnchor>
  <xdr:twoCellAnchor editAs="oneCell">
    <xdr:from>
      <xdr:col>1</xdr:col>
      <xdr:colOff>507999</xdr:colOff>
      <xdr:row>6</xdr:row>
      <xdr:rowOff>79374</xdr:rowOff>
    </xdr:from>
    <xdr:to>
      <xdr:col>1</xdr:col>
      <xdr:colOff>1307999</xdr:colOff>
      <xdr:row>6</xdr:row>
      <xdr:rowOff>380999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09089051" y="3013074"/>
          <a:ext cx="800000" cy="301625"/>
        </a:xfrm>
        <a:prstGeom prst="rect">
          <a:avLst/>
        </a:prstGeom>
      </xdr:spPr>
    </xdr:pic>
    <xdr:clientData/>
  </xdr:twoCellAnchor>
  <xdr:twoCellAnchor editAs="oneCell">
    <xdr:from>
      <xdr:col>1</xdr:col>
      <xdr:colOff>78536</xdr:colOff>
      <xdr:row>6</xdr:row>
      <xdr:rowOff>87312</xdr:rowOff>
    </xdr:from>
    <xdr:to>
      <xdr:col>1</xdr:col>
      <xdr:colOff>519068</xdr:colOff>
      <xdr:row>6</xdr:row>
      <xdr:rowOff>373062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09877982" y="3021012"/>
          <a:ext cx="440532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492125</xdr:colOff>
      <xdr:row>7</xdr:row>
      <xdr:rowOff>79375</xdr:rowOff>
    </xdr:from>
    <xdr:to>
      <xdr:col>1</xdr:col>
      <xdr:colOff>1292125</xdr:colOff>
      <xdr:row>7</xdr:row>
      <xdr:rowOff>381000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09104925" y="3460750"/>
          <a:ext cx="800000" cy="3016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</xdr:row>
      <xdr:rowOff>87312</xdr:rowOff>
    </xdr:from>
    <xdr:to>
      <xdr:col>1</xdr:col>
      <xdr:colOff>490491</xdr:colOff>
      <xdr:row>7</xdr:row>
      <xdr:rowOff>380999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09906559" y="3468687"/>
          <a:ext cx="395241" cy="293687"/>
        </a:xfrm>
        <a:prstGeom prst="rect">
          <a:avLst/>
        </a:prstGeom>
      </xdr:spPr>
    </xdr:pic>
    <xdr:clientData/>
  </xdr:twoCellAnchor>
  <xdr:oneCellAnchor>
    <xdr:from>
      <xdr:col>4</xdr:col>
      <xdr:colOff>508001</xdr:colOff>
      <xdr:row>8</xdr:row>
      <xdr:rowOff>222250</xdr:rowOff>
    </xdr:from>
    <xdr:ext cx="1485623" cy="4049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5305574501" y="4051300"/>
              <a:ext cx="1485623" cy="4049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𝒂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𝒘𝒂𝒇𝒇𝒍𝒆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5305574501" y="4051300"/>
              <a:ext cx="1485623" cy="4049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</a:rPr>
                <a:t>𝒂_(𝒘𝒂𝒇𝒇𝒍𝒆(𝒎𝒎))</a:t>
              </a:r>
              <a:endParaRPr lang="en-US" sz="2400" b="1"/>
            </a:p>
          </xdr:txBody>
        </xdr:sp>
      </mc:Fallback>
    </mc:AlternateContent>
    <xdr:clientData/>
  </xdr:oneCellAnchor>
  <xdr:twoCellAnchor editAs="oneCell">
    <xdr:from>
      <xdr:col>1</xdr:col>
      <xdr:colOff>357187</xdr:colOff>
      <xdr:row>8</xdr:row>
      <xdr:rowOff>68994</xdr:rowOff>
    </xdr:from>
    <xdr:to>
      <xdr:col>1</xdr:col>
      <xdr:colOff>1063488</xdr:colOff>
      <xdr:row>8</xdr:row>
      <xdr:rowOff>486633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09333562" y="3898044"/>
          <a:ext cx="706301" cy="417639"/>
        </a:xfrm>
        <a:prstGeom prst="rect">
          <a:avLst/>
        </a:prstGeom>
      </xdr:spPr>
    </xdr:pic>
    <xdr:clientData/>
  </xdr:twoCellAnchor>
  <xdr:twoCellAnchor>
    <xdr:from>
      <xdr:col>1</xdr:col>
      <xdr:colOff>317499</xdr:colOff>
      <xdr:row>8</xdr:row>
      <xdr:rowOff>540971</xdr:rowOff>
    </xdr:from>
    <xdr:to>
      <xdr:col>1</xdr:col>
      <xdr:colOff>1095374</xdr:colOff>
      <xdr:row>8</xdr:row>
      <xdr:rowOff>540971</xdr:rowOff>
    </xdr:to>
    <xdr:cxnSp macro="">
      <xdr:nvCxnSpPr>
        <xdr:cNvPr id="16" name="Straight Arrow Connector 15"/>
        <xdr:cNvCxnSpPr/>
      </xdr:nvCxnSpPr>
      <xdr:spPr>
        <a:xfrm>
          <a:off x="5309301676" y="4370021"/>
          <a:ext cx="7778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1026080</xdr:colOff>
      <xdr:row>8</xdr:row>
      <xdr:rowOff>769326</xdr:rowOff>
    </xdr:from>
    <xdr:ext cx="269946" cy="8063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/>
            <xdr:cNvSpPr txBox="1"/>
          </xdr:nvSpPr>
          <xdr:spPr>
            <a:xfrm rot="16200000">
              <a:off x="5308832823" y="4866577"/>
              <a:ext cx="806347" cy="269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𝒘𝒂𝒇𝒇𝒍𝒆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17" name="TextBox 16"/>
            <xdr:cNvSpPr txBox="1"/>
          </xdr:nvSpPr>
          <xdr:spPr>
            <a:xfrm rot="16200000">
              <a:off x="5308832823" y="4866577"/>
              <a:ext cx="806347" cy="269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600" b="1" i="0">
                  <a:latin typeface="Cambria Math" panose="02040503050406030204" pitchFamily="18" charset="0"/>
                </a:rPr>
                <a:t>𝒉_𝒘𝒂𝒇𝒇𝒍𝒆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4</xdr:col>
      <xdr:colOff>531813</xdr:colOff>
      <xdr:row>9</xdr:row>
      <xdr:rowOff>103187</xdr:rowOff>
    </xdr:from>
    <xdr:ext cx="1485623" cy="4049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/>
            <xdr:cNvSpPr txBox="1"/>
          </xdr:nvSpPr>
          <xdr:spPr>
            <a:xfrm>
              <a:off x="5305550689" y="4741862"/>
              <a:ext cx="1485623" cy="4049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𝒘𝒂𝒇𝒇𝒍𝒆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18" name="TextBox 17"/>
            <xdr:cNvSpPr txBox="1"/>
          </xdr:nvSpPr>
          <xdr:spPr>
            <a:xfrm>
              <a:off x="5305550689" y="4741862"/>
              <a:ext cx="1485623" cy="4049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</a:rPr>
                <a:t>𝒉_(𝒘𝒂𝒇𝒇𝒍𝒆(𝒎𝒎))</a:t>
              </a:r>
              <a:endParaRPr lang="en-US" sz="2400" b="1"/>
            </a:p>
          </xdr:txBody>
        </xdr:sp>
      </mc:Fallback>
    </mc:AlternateContent>
    <xdr:clientData/>
  </xdr:oneCellAnchor>
  <xdr:twoCellAnchor editAs="oneCell">
    <xdr:from>
      <xdr:col>1</xdr:col>
      <xdr:colOff>122725</xdr:colOff>
      <xdr:row>9</xdr:row>
      <xdr:rowOff>205765</xdr:rowOff>
    </xdr:from>
    <xdr:to>
      <xdr:col>1</xdr:col>
      <xdr:colOff>829026</xdr:colOff>
      <xdr:row>9</xdr:row>
      <xdr:rowOff>623404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09568024" y="4844440"/>
          <a:ext cx="706301" cy="417639"/>
        </a:xfrm>
        <a:prstGeom prst="rect">
          <a:avLst/>
        </a:prstGeom>
      </xdr:spPr>
    </xdr:pic>
    <xdr:clientData/>
  </xdr:twoCellAnchor>
  <xdr:twoCellAnchor>
    <xdr:from>
      <xdr:col>1</xdr:col>
      <xdr:colOff>907928</xdr:colOff>
      <xdr:row>9</xdr:row>
      <xdr:rowOff>275982</xdr:rowOff>
    </xdr:from>
    <xdr:to>
      <xdr:col>1</xdr:col>
      <xdr:colOff>907928</xdr:colOff>
      <xdr:row>9</xdr:row>
      <xdr:rowOff>593482</xdr:rowOff>
    </xdr:to>
    <xdr:cxnSp macro="">
      <xdr:nvCxnSpPr>
        <xdr:cNvPr id="20" name="Straight Arrow Connector 19"/>
        <xdr:cNvCxnSpPr/>
      </xdr:nvCxnSpPr>
      <xdr:spPr>
        <a:xfrm flipV="1">
          <a:off x="5309489122" y="4914657"/>
          <a:ext cx="0" cy="3175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347419</xdr:colOff>
      <xdr:row>8</xdr:row>
      <xdr:rowOff>524643</xdr:rowOff>
    </xdr:from>
    <xdr:ext cx="681021" cy="2699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5309368610" y="4353693"/>
              <a:ext cx="681021" cy="269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𝒂</m:t>
                        </m:r>
                      </m:e>
                      <m:sub>
                        <m:r>
                          <a:rPr lang="en-US" sz="1600" b="1" i="1">
                            <a:latin typeface="Cambria Math" panose="02040503050406030204" pitchFamily="18" charset="0"/>
                          </a:rPr>
                          <m:t>𝒘𝒂𝒇𝒇𝒍𝒆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21" name="TextBox 20"/>
            <xdr:cNvSpPr txBox="1"/>
          </xdr:nvSpPr>
          <xdr:spPr>
            <a:xfrm>
              <a:off x="5309368610" y="4353693"/>
              <a:ext cx="681021" cy="269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600" b="1" i="0">
                  <a:latin typeface="Cambria Math" panose="02040503050406030204" pitchFamily="18" charset="0"/>
                </a:rPr>
                <a:t>𝒂_𝒘𝒂𝒇𝒇𝒍𝒆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23</xdr:col>
      <xdr:colOff>317498</xdr:colOff>
      <xdr:row>4</xdr:row>
      <xdr:rowOff>436563</xdr:rowOff>
    </xdr:from>
    <xdr:to>
      <xdr:col>23</xdr:col>
      <xdr:colOff>317500</xdr:colOff>
      <xdr:row>5</xdr:row>
      <xdr:rowOff>438150</xdr:rowOff>
    </xdr:to>
    <xdr:cxnSp macro="">
      <xdr:nvCxnSpPr>
        <xdr:cNvPr id="22" name="Straight Connector 21"/>
        <xdr:cNvCxnSpPr/>
      </xdr:nvCxnSpPr>
      <xdr:spPr>
        <a:xfrm flipH="1">
          <a:off x="5298840050" y="2474913"/>
          <a:ext cx="2" cy="449262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4330</xdr:colOff>
      <xdr:row>4</xdr:row>
      <xdr:rowOff>446892</xdr:rowOff>
    </xdr:from>
    <xdr:to>
      <xdr:col>24</xdr:col>
      <xdr:colOff>12088</xdr:colOff>
      <xdr:row>5</xdr:row>
      <xdr:rowOff>2418</xdr:rowOff>
    </xdr:to>
    <xdr:cxnSp macro="">
      <xdr:nvCxnSpPr>
        <xdr:cNvPr id="23" name="Straight Connector 22"/>
        <xdr:cNvCxnSpPr/>
      </xdr:nvCxnSpPr>
      <xdr:spPr>
        <a:xfrm flipH="1">
          <a:off x="5298821612" y="2485242"/>
          <a:ext cx="4541658" cy="3201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298885</xdr:colOff>
      <xdr:row>5</xdr:row>
      <xdr:rowOff>436725</xdr:rowOff>
    </xdr:from>
    <xdr:to>
      <xdr:col>24</xdr:col>
      <xdr:colOff>14626</xdr:colOff>
      <xdr:row>5</xdr:row>
      <xdr:rowOff>436725</xdr:rowOff>
    </xdr:to>
    <xdr:cxnSp macro="">
      <xdr:nvCxnSpPr>
        <xdr:cNvPr id="24" name="Straight Connector 23"/>
        <xdr:cNvCxnSpPr/>
      </xdr:nvCxnSpPr>
      <xdr:spPr>
        <a:xfrm>
          <a:off x="5298819074" y="2922750"/>
          <a:ext cx="363441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232743</xdr:colOff>
      <xdr:row>5</xdr:row>
      <xdr:rowOff>432743</xdr:rowOff>
    </xdr:from>
    <xdr:to>
      <xdr:col>74</xdr:col>
      <xdr:colOff>273454</xdr:colOff>
      <xdr:row>5</xdr:row>
      <xdr:rowOff>432743</xdr:rowOff>
    </xdr:to>
    <xdr:cxnSp macro="">
      <xdr:nvCxnSpPr>
        <xdr:cNvPr id="25" name="Straight Connector 24"/>
        <xdr:cNvCxnSpPr/>
      </xdr:nvCxnSpPr>
      <xdr:spPr>
        <a:xfrm>
          <a:off x="5281720046" y="2918768"/>
          <a:ext cx="364561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201706</xdr:colOff>
      <xdr:row>5</xdr:row>
      <xdr:rowOff>437030</xdr:rowOff>
    </xdr:from>
    <xdr:to>
      <xdr:col>22</xdr:col>
      <xdr:colOff>313765</xdr:colOff>
      <xdr:row>8</xdr:row>
      <xdr:rowOff>11206</xdr:rowOff>
    </xdr:to>
    <xdr:cxnSp macro="">
      <xdr:nvCxnSpPr>
        <xdr:cNvPr id="26" name="Straight Connector 25"/>
        <xdr:cNvCxnSpPr/>
      </xdr:nvCxnSpPr>
      <xdr:spPr>
        <a:xfrm>
          <a:off x="5299167635" y="2923055"/>
          <a:ext cx="112059" cy="917201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95251</xdr:colOff>
      <xdr:row>7</xdr:row>
      <xdr:rowOff>441614</xdr:rowOff>
    </xdr:from>
    <xdr:to>
      <xdr:col>22</xdr:col>
      <xdr:colOff>213639</xdr:colOff>
      <xdr:row>7</xdr:row>
      <xdr:rowOff>445943</xdr:rowOff>
    </xdr:to>
    <xdr:cxnSp macro="">
      <xdr:nvCxnSpPr>
        <xdr:cNvPr id="27" name="Straight Connector 26"/>
        <xdr:cNvCxnSpPr/>
      </xdr:nvCxnSpPr>
      <xdr:spPr>
        <a:xfrm>
          <a:off x="5299267761" y="3822989"/>
          <a:ext cx="442238" cy="4329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17319</xdr:colOff>
      <xdr:row>5</xdr:row>
      <xdr:rowOff>437284</xdr:rowOff>
    </xdr:from>
    <xdr:to>
      <xdr:col>21</xdr:col>
      <xdr:colOff>103910</xdr:colOff>
      <xdr:row>8</xdr:row>
      <xdr:rowOff>17318</xdr:rowOff>
    </xdr:to>
    <xdr:cxnSp macro="">
      <xdr:nvCxnSpPr>
        <xdr:cNvPr id="28" name="Straight Connector 27"/>
        <xdr:cNvCxnSpPr/>
      </xdr:nvCxnSpPr>
      <xdr:spPr>
        <a:xfrm flipH="1">
          <a:off x="5299701340" y="2923309"/>
          <a:ext cx="86591" cy="923059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</xdr:row>
      <xdr:rowOff>4329</xdr:rowOff>
    </xdr:from>
    <xdr:to>
      <xdr:col>21</xdr:col>
      <xdr:colOff>30306</xdr:colOff>
      <xdr:row>6</xdr:row>
      <xdr:rowOff>8659</xdr:rowOff>
    </xdr:to>
    <xdr:cxnSp macro="">
      <xdr:nvCxnSpPr>
        <xdr:cNvPr id="29" name="Straight Connector 28"/>
        <xdr:cNvCxnSpPr/>
      </xdr:nvCxnSpPr>
      <xdr:spPr>
        <a:xfrm flipH="1">
          <a:off x="5299774944" y="2938029"/>
          <a:ext cx="2621106" cy="433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219024</xdr:colOff>
      <xdr:row>5</xdr:row>
      <xdr:rowOff>432954</xdr:rowOff>
    </xdr:from>
    <xdr:to>
      <xdr:col>14</xdr:col>
      <xdr:colOff>6367</xdr:colOff>
      <xdr:row>8</xdr:row>
      <xdr:rowOff>7130</xdr:rowOff>
    </xdr:to>
    <xdr:cxnSp macro="">
      <xdr:nvCxnSpPr>
        <xdr:cNvPr id="30" name="Straight Connector 29"/>
        <xdr:cNvCxnSpPr/>
      </xdr:nvCxnSpPr>
      <xdr:spPr>
        <a:xfrm>
          <a:off x="5302389683" y="2918979"/>
          <a:ext cx="111193" cy="917201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112569</xdr:colOff>
      <xdr:row>7</xdr:row>
      <xdr:rowOff>437538</xdr:rowOff>
    </xdr:from>
    <xdr:to>
      <xdr:col>13</xdr:col>
      <xdr:colOff>230957</xdr:colOff>
      <xdr:row>7</xdr:row>
      <xdr:rowOff>441614</xdr:rowOff>
    </xdr:to>
    <xdr:cxnSp macro="">
      <xdr:nvCxnSpPr>
        <xdr:cNvPr id="31" name="Straight Connector 30"/>
        <xdr:cNvCxnSpPr/>
      </xdr:nvCxnSpPr>
      <xdr:spPr>
        <a:xfrm>
          <a:off x="5302488943" y="3818913"/>
          <a:ext cx="442238" cy="4076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34637</xdr:colOff>
      <xdr:row>5</xdr:row>
      <xdr:rowOff>433208</xdr:rowOff>
    </xdr:from>
    <xdr:to>
      <xdr:col>12</xdr:col>
      <xdr:colOff>121228</xdr:colOff>
      <xdr:row>8</xdr:row>
      <xdr:rowOff>4330</xdr:rowOff>
    </xdr:to>
    <xdr:cxnSp macro="">
      <xdr:nvCxnSpPr>
        <xdr:cNvPr id="32" name="Straight Connector 31"/>
        <xdr:cNvCxnSpPr/>
      </xdr:nvCxnSpPr>
      <xdr:spPr>
        <a:xfrm flipH="1">
          <a:off x="5302922522" y="2919233"/>
          <a:ext cx="86591" cy="91414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40457</xdr:colOff>
      <xdr:row>6</xdr:row>
      <xdr:rowOff>0</xdr:rowOff>
    </xdr:to>
    <xdr:cxnSp macro="">
      <xdr:nvCxnSpPr>
        <xdr:cNvPr id="33" name="Straight Connector 32"/>
        <xdr:cNvCxnSpPr/>
      </xdr:nvCxnSpPr>
      <xdr:spPr>
        <a:xfrm>
          <a:off x="5303003293" y="2933700"/>
          <a:ext cx="364307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8659</xdr:colOff>
      <xdr:row>4</xdr:row>
      <xdr:rowOff>432954</xdr:rowOff>
    </xdr:from>
    <xdr:to>
      <xdr:col>11</xdr:col>
      <xdr:colOff>12700</xdr:colOff>
      <xdr:row>6</xdr:row>
      <xdr:rowOff>0</xdr:rowOff>
    </xdr:to>
    <xdr:cxnSp macro="">
      <xdr:nvCxnSpPr>
        <xdr:cNvPr id="34" name="Straight Connector 33"/>
        <xdr:cNvCxnSpPr/>
      </xdr:nvCxnSpPr>
      <xdr:spPr>
        <a:xfrm flipH="1">
          <a:off x="5303354900" y="2471304"/>
          <a:ext cx="4041" cy="462396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283792</xdr:colOff>
      <xdr:row>5</xdr:row>
      <xdr:rowOff>136009</xdr:rowOff>
    </xdr:from>
    <xdr:to>
      <xdr:col>23</xdr:col>
      <xdr:colOff>33063</xdr:colOff>
      <xdr:row>5</xdr:row>
      <xdr:rowOff>205506</xdr:rowOff>
    </xdr:to>
    <xdr:sp macro="" textlink="">
      <xdr:nvSpPr>
        <xdr:cNvPr id="35" name="Oval 34"/>
        <xdr:cNvSpPr/>
      </xdr:nvSpPr>
      <xdr:spPr>
        <a:xfrm>
          <a:off x="5299124487" y="2622034"/>
          <a:ext cx="73121" cy="69497"/>
        </a:xfrm>
        <a:prstGeom prst="ellipse">
          <a:avLst/>
        </a:prstGeom>
        <a:ln>
          <a:solidFill>
            <a:srgbClr val="92D05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21</xdr:col>
      <xdr:colOff>278092</xdr:colOff>
      <xdr:row>5</xdr:row>
      <xdr:rowOff>133316</xdr:rowOff>
    </xdr:from>
    <xdr:to>
      <xdr:col>22</xdr:col>
      <xdr:colOff>27362</xdr:colOff>
      <xdr:row>5</xdr:row>
      <xdr:rowOff>202813</xdr:rowOff>
    </xdr:to>
    <xdr:sp macro="" textlink="">
      <xdr:nvSpPr>
        <xdr:cNvPr id="36" name="Oval 35"/>
        <xdr:cNvSpPr/>
      </xdr:nvSpPr>
      <xdr:spPr>
        <a:xfrm>
          <a:off x="5299454038" y="2619341"/>
          <a:ext cx="73120" cy="69497"/>
        </a:xfrm>
        <a:prstGeom prst="ellipse">
          <a:avLst/>
        </a:prstGeom>
        <a:ln>
          <a:solidFill>
            <a:srgbClr val="92D05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20</xdr:col>
      <xdr:colOff>283539</xdr:colOff>
      <xdr:row>5</xdr:row>
      <xdr:rowOff>130669</xdr:rowOff>
    </xdr:from>
    <xdr:to>
      <xdr:col>21</xdr:col>
      <xdr:colOff>32809</xdr:colOff>
      <xdr:row>5</xdr:row>
      <xdr:rowOff>200166</xdr:rowOff>
    </xdr:to>
    <xdr:sp macro="" textlink="">
      <xdr:nvSpPr>
        <xdr:cNvPr id="37" name="Oval 36"/>
        <xdr:cNvSpPr/>
      </xdr:nvSpPr>
      <xdr:spPr>
        <a:xfrm>
          <a:off x="5299772441" y="2616694"/>
          <a:ext cx="73120" cy="69497"/>
        </a:xfrm>
        <a:prstGeom prst="ellipse">
          <a:avLst/>
        </a:prstGeom>
        <a:ln>
          <a:solidFill>
            <a:srgbClr val="92D05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19</xdr:col>
      <xdr:colOff>284170</xdr:colOff>
      <xdr:row>5</xdr:row>
      <xdr:rowOff>130859</xdr:rowOff>
    </xdr:from>
    <xdr:to>
      <xdr:col>20</xdr:col>
      <xdr:colOff>33441</xdr:colOff>
      <xdr:row>5</xdr:row>
      <xdr:rowOff>200356</xdr:rowOff>
    </xdr:to>
    <xdr:sp macro="" textlink="">
      <xdr:nvSpPr>
        <xdr:cNvPr id="38" name="Oval 37"/>
        <xdr:cNvSpPr/>
      </xdr:nvSpPr>
      <xdr:spPr>
        <a:xfrm>
          <a:off x="5300095659" y="2616884"/>
          <a:ext cx="73121" cy="69497"/>
        </a:xfrm>
        <a:prstGeom prst="ellipse">
          <a:avLst/>
        </a:prstGeom>
        <a:ln>
          <a:solidFill>
            <a:srgbClr val="92D05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-15263735</xdr:colOff>
      <xdr:row>4</xdr:row>
      <xdr:rowOff>443097</xdr:rowOff>
    </xdr:from>
    <xdr:to>
      <xdr:col>1</xdr:col>
      <xdr:colOff>-11057801</xdr:colOff>
      <xdr:row>4</xdr:row>
      <xdr:rowOff>445515</xdr:rowOff>
    </xdr:to>
    <xdr:cxnSp macro="">
      <xdr:nvCxnSpPr>
        <xdr:cNvPr id="39" name="Straight Connector 38"/>
        <xdr:cNvCxnSpPr/>
      </xdr:nvCxnSpPr>
      <xdr:spPr>
        <a:xfrm flipH="1">
          <a:off x="5321454851" y="2481447"/>
          <a:ext cx="4205934" cy="2418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156574</xdr:colOff>
      <xdr:row>5</xdr:row>
      <xdr:rowOff>225078</xdr:rowOff>
    </xdr:from>
    <xdr:to>
      <xdr:col>23</xdr:col>
      <xdr:colOff>176148</xdr:colOff>
      <xdr:row>5</xdr:row>
      <xdr:rowOff>234864</xdr:rowOff>
    </xdr:to>
    <xdr:cxnSp macro="">
      <xdr:nvCxnSpPr>
        <xdr:cNvPr id="40" name="Straight Connector 39"/>
        <xdr:cNvCxnSpPr/>
      </xdr:nvCxnSpPr>
      <xdr:spPr>
        <a:xfrm flipH="1">
          <a:off x="5298981402" y="2711103"/>
          <a:ext cx="4229624" cy="9786"/>
        </a:xfrm>
        <a:prstGeom prst="line">
          <a:avLst/>
        </a:prstGeom>
        <a:ln w="38100">
          <a:solidFill>
            <a:srgbClr val="92D05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</xdr:cxnSp>
    <xdr:clientData/>
  </xdr:twoCellAnchor>
  <xdr:twoCellAnchor>
    <xdr:from>
      <xdr:col>18</xdr:col>
      <xdr:colOff>282298</xdr:colOff>
      <xdr:row>5</xdr:row>
      <xdr:rowOff>131316</xdr:rowOff>
    </xdr:from>
    <xdr:to>
      <xdr:col>19</xdr:col>
      <xdr:colOff>31569</xdr:colOff>
      <xdr:row>5</xdr:row>
      <xdr:rowOff>200813</xdr:rowOff>
    </xdr:to>
    <xdr:sp macro="" textlink="">
      <xdr:nvSpPr>
        <xdr:cNvPr id="41" name="Oval 40"/>
        <xdr:cNvSpPr/>
      </xdr:nvSpPr>
      <xdr:spPr>
        <a:xfrm>
          <a:off x="5300421381" y="2617341"/>
          <a:ext cx="73121" cy="69497"/>
        </a:xfrm>
        <a:prstGeom prst="ellipse">
          <a:avLst/>
        </a:prstGeom>
        <a:ln>
          <a:solidFill>
            <a:srgbClr val="92D05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17</xdr:col>
      <xdr:colOff>291894</xdr:colOff>
      <xdr:row>5</xdr:row>
      <xdr:rowOff>128623</xdr:rowOff>
    </xdr:from>
    <xdr:to>
      <xdr:col>17</xdr:col>
      <xdr:colOff>371532</xdr:colOff>
      <xdr:row>5</xdr:row>
      <xdr:rowOff>207399</xdr:rowOff>
    </xdr:to>
    <xdr:sp macro="" textlink="">
      <xdr:nvSpPr>
        <xdr:cNvPr id="42" name="Oval 41"/>
        <xdr:cNvSpPr/>
      </xdr:nvSpPr>
      <xdr:spPr>
        <a:xfrm>
          <a:off x="5300814843" y="2614648"/>
          <a:ext cx="79638" cy="78776"/>
        </a:xfrm>
        <a:prstGeom prst="ellipse">
          <a:avLst/>
        </a:prstGeom>
        <a:ln>
          <a:solidFill>
            <a:srgbClr val="92D05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16</xdr:col>
      <xdr:colOff>282046</xdr:colOff>
      <xdr:row>5</xdr:row>
      <xdr:rowOff>125976</xdr:rowOff>
    </xdr:from>
    <xdr:to>
      <xdr:col>17</xdr:col>
      <xdr:colOff>31316</xdr:colOff>
      <xdr:row>5</xdr:row>
      <xdr:rowOff>195473</xdr:rowOff>
    </xdr:to>
    <xdr:sp macro="" textlink="">
      <xdr:nvSpPr>
        <xdr:cNvPr id="43" name="Oval 42"/>
        <xdr:cNvSpPr/>
      </xdr:nvSpPr>
      <xdr:spPr>
        <a:xfrm>
          <a:off x="5301155059" y="2612001"/>
          <a:ext cx="73120" cy="69497"/>
        </a:xfrm>
        <a:prstGeom prst="ellipse">
          <a:avLst/>
        </a:prstGeom>
        <a:ln>
          <a:solidFill>
            <a:srgbClr val="92D05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15</xdr:col>
      <xdr:colOff>407115</xdr:colOff>
      <xdr:row>5</xdr:row>
      <xdr:rowOff>126167</xdr:rowOff>
    </xdr:from>
    <xdr:to>
      <xdr:col>15</xdr:col>
      <xdr:colOff>492833</xdr:colOff>
      <xdr:row>5</xdr:row>
      <xdr:rowOff>192036</xdr:rowOff>
    </xdr:to>
    <xdr:sp macro="" textlink="">
      <xdr:nvSpPr>
        <xdr:cNvPr id="44" name="Oval 43"/>
        <xdr:cNvSpPr/>
      </xdr:nvSpPr>
      <xdr:spPr>
        <a:xfrm>
          <a:off x="5301579367" y="2612192"/>
          <a:ext cx="85718" cy="65869"/>
        </a:xfrm>
        <a:prstGeom prst="ellipse">
          <a:avLst/>
        </a:prstGeom>
        <a:ln>
          <a:solidFill>
            <a:srgbClr val="92D05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14</xdr:col>
      <xdr:colOff>282298</xdr:colOff>
      <xdr:row>5</xdr:row>
      <xdr:rowOff>128243</xdr:rowOff>
    </xdr:from>
    <xdr:to>
      <xdr:col>15</xdr:col>
      <xdr:colOff>31569</xdr:colOff>
      <xdr:row>5</xdr:row>
      <xdr:rowOff>197740</xdr:rowOff>
    </xdr:to>
    <xdr:sp macro="" textlink="">
      <xdr:nvSpPr>
        <xdr:cNvPr id="45" name="Oval 44"/>
        <xdr:cNvSpPr/>
      </xdr:nvSpPr>
      <xdr:spPr>
        <a:xfrm>
          <a:off x="5302040631" y="2614268"/>
          <a:ext cx="73121" cy="69497"/>
        </a:xfrm>
        <a:prstGeom prst="ellipse">
          <a:avLst/>
        </a:prstGeom>
        <a:ln>
          <a:solidFill>
            <a:srgbClr val="92D05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13</xdr:col>
      <xdr:colOff>276599</xdr:colOff>
      <xdr:row>5</xdr:row>
      <xdr:rowOff>125550</xdr:rowOff>
    </xdr:from>
    <xdr:to>
      <xdr:col>14</xdr:col>
      <xdr:colOff>25868</xdr:colOff>
      <xdr:row>5</xdr:row>
      <xdr:rowOff>195047</xdr:rowOff>
    </xdr:to>
    <xdr:sp macro="" textlink="">
      <xdr:nvSpPr>
        <xdr:cNvPr id="46" name="Oval 45"/>
        <xdr:cNvSpPr/>
      </xdr:nvSpPr>
      <xdr:spPr>
        <a:xfrm>
          <a:off x="5302370182" y="2611575"/>
          <a:ext cx="73119" cy="69497"/>
        </a:xfrm>
        <a:prstGeom prst="ellipse">
          <a:avLst/>
        </a:prstGeom>
        <a:ln>
          <a:solidFill>
            <a:srgbClr val="92D05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12</xdr:col>
      <xdr:colOff>282046</xdr:colOff>
      <xdr:row>5</xdr:row>
      <xdr:rowOff>122903</xdr:rowOff>
    </xdr:from>
    <xdr:to>
      <xdr:col>13</xdr:col>
      <xdr:colOff>31316</xdr:colOff>
      <xdr:row>5</xdr:row>
      <xdr:rowOff>192400</xdr:rowOff>
    </xdr:to>
    <xdr:sp macro="" textlink="">
      <xdr:nvSpPr>
        <xdr:cNvPr id="47" name="Oval 46"/>
        <xdr:cNvSpPr/>
      </xdr:nvSpPr>
      <xdr:spPr>
        <a:xfrm>
          <a:off x="5302688584" y="2608928"/>
          <a:ext cx="73120" cy="69497"/>
        </a:xfrm>
        <a:prstGeom prst="ellipse">
          <a:avLst/>
        </a:prstGeom>
        <a:ln>
          <a:solidFill>
            <a:srgbClr val="92D05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11</xdr:col>
      <xdr:colOff>282677</xdr:colOff>
      <xdr:row>5</xdr:row>
      <xdr:rowOff>123093</xdr:rowOff>
    </xdr:from>
    <xdr:to>
      <xdr:col>12</xdr:col>
      <xdr:colOff>31948</xdr:colOff>
      <xdr:row>5</xdr:row>
      <xdr:rowOff>192590</xdr:rowOff>
    </xdr:to>
    <xdr:sp macro="" textlink="">
      <xdr:nvSpPr>
        <xdr:cNvPr id="48" name="Oval 47"/>
        <xdr:cNvSpPr/>
      </xdr:nvSpPr>
      <xdr:spPr>
        <a:xfrm>
          <a:off x="5303011802" y="2609118"/>
          <a:ext cx="73121" cy="69497"/>
        </a:xfrm>
        <a:prstGeom prst="ellipse">
          <a:avLst/>
        </a:prstGeom>
        <a:ln>
          <a:solidFill>
            <a:srgbClr val="92D05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21</xdr:col>
      <xdr:colOff>131462</xdr:colOff>
      <xdr:row>7</xdr:row>
      <xdr:rowOff>248000</xdr:rowOff>
    </xdr:from>
    <xdr:to>
      <xdr:col>22</xdr:col>
      <xdr:colOff>165262</xdr:colOff>
      <xdr:row>7</xdr:row>
      <xdr:rowOff>293719</xdr:rowOff>
    </xdr:to>
    <xdr:sp macro="" textlink="">
      <xdr:nvSpPr>
        <xdr:cNvPr id="49" name="Rounded Rectangle 48"/>
        <xdr:cNvSpPr/>
      </xdr:nvSpPr>
      <xdr:spPr>
        <a:xfrm>
          <a:off x="5299316138" y="3629375"/>
          <a:ext cx="357650" cy="4571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12</xdr:col>
      <xdr:colOff>156701</xdr:colOff>
      <xdr:row>7</xdr:row>
      <xdr:rowOff>245586</xdr:rowOff>
    </xdr:from>
    <xdr:to>
      <xdr:col>13</xdr:col>
      <xdr:colOff>190500</xdr:colOff>
      <xdr:row>7</xdr:row>
      <xdr:rowOff>291305</xdr:rowOff>
    </xdr:to>
    <xdr:sp macro="" textlink="">
      <xdr:nvSpPr>
        <xdr:cNvPr id="50" name="Rounded Rectangle 49"/>
        <xdr:cNvSpPr/>
      </xdr:nvSpPr>
      <xdr:spPr>
        <a:xfrm>
          <a:off x="5302529400" y="3626961"/>
          <a:ext cx="357649" cy="4571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24</xdr:col>
      <xdr:colOff>82550</xdr:colOff>
      <xdr:row>4</xdr:row>
      <xdr:rowOff>438150</xdr:rowOff>
    </xdr:from>
    <xdr:to>
      <xdr:col>24</xdr:col>
      <xdr:colOff>82550</xdr:colOff>
      <xdr:row>6</xdr:row>
      <xdr:rowOff>12700</xdr:rowOff>
    </xdr:to>
    <xdr:cxnSp macro="">
      <xdr:nvCxnSpPr>
        <xdr:cNvPr id="51" name="Straight Arrow Connector 50"/>
        <xdr:cNvCxnSpPr/>
      </xdr:nvCxnSpPr>
      <xdr:spPr>
        <a:xfrm>
          <a:off x="5298751150" y="2476500"/>
          <a:ext cx="0" cy="4699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101600</xdr:colOff>
      <xdr:row>5</xdr:row>
      <xdr:rowOff>444500</xdr:rowOff>
    </xdr:from>
    <xdr:to>
      <xdr:col>23</xdr:col>
      <xdr:colOff>107950</xdr:colOff>
      <xdr:row>8</xdr:row>
      <xdr:rowOff>6350</xdr:rowOff>
    </xdr:to>
    <xdr:cxnSp macro="">
      <xdr:nvCxnSpPr>
        <xdr:cNvPr id="52" name="Straight Arrow Connector 51"/>
        <xdr:cNvCxnSpPr/>
      </xdr:nvCxnSpPr>
      <xdr:spPr>
        <a:xfrm flipH="1">
          <a:off x="5299049600" y="2930525"/>
          <a:ext cx="6350" cy="9048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138546</xdr:colOff>
      <xdr:row>7</xdr:row>
      <xdr:rowOff>155575</xdr:rowOff>
    </xdr:from>
    <xdr:ext cx="425568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" name="TextBox 52"/>
            <xdr:cNvSpPr txBox="1"/>
          </xdr:nvSpPr>
          <xdr:spPr>
            <a:xfrm>
              <a:off x="5241952591" y="3549939"/>
              <a:ext cx="425568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2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𝒎𝒎</m:t>
                        </m:r>
                      </m:e>
                    </m:d>
                  </m:oMath>
                </m:oMathPara>
              </a14:m>
              <a:endParaRPr lang="en-US" sz="12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53" name="TextBox 52"/>
            <xdr:cNvSpPr txBox="1"/>
          </xdr:nvSpPr>
          <xdr:spPr>
            <a:xfrm>
              <a:off x="5241952591" y="3549939"/>
              <a:ext cx="425568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2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(𝒎𝒎)</a:t>
              </a:r>
              <a:endParaRPr lang="en-US" sz="12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24</xdr:col>
      <xdr:colOff>95250</xdr:colOff>
      <xdr:row>5</xdr:row>
      <xdr:rowOff>271318</xdr:rowOff>
    </xdr:from>
    <xdr:ext cx="441154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" name="TextBox 53"/>
            <xdr:cNvSpPr txBox="1"/>
          </xdr:nvSpPr>
          <xdr:spPr>
            <a:xfrm>
              <a:off x="5241659915" y="2765136"/>
              <a:ext cx="441154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2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𝒎𝒎</m:t>
                        </m:r>
                      </m:e>
                    </m:d>
                  </m:oMath>
                </m:oMathPara>
              </a14:m>
              <a:endParaRPr lang="en-US" sz="12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54" name="TextBox 53"/>
            <xdr:cNvSpPr txBox="1"/>
          </xdr:nvSpPr>
          <xdr:spPr>
            <a:xfrm>
              <a:off x="5241659915" y="2765136"/>
              <a:ext cx="441154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2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(𝒎𝒎)</a:t>
              </a:r>
              <a:endParaRPr lang="en-US" sz="12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16</xdr:col>
      <xdr:colOff>225136</xdr:colOff>
      <xdr:row>8</xdr:row>
      <xdr:rowOff>323850</xdr:rowOff>
    </xdr:from>
    <xdr:ext cx="403632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5" name="TextBox 54"/>
            <xdr:cNvSpPr txBox="1"/>
          </xdr:nvSpPr>
          <xdr:spPr>
            <a:xfrm>
              <a:off x="5244217232" y="4168486"/>
              <a:ext cx="403632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2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𝒎𝒎</m:t>
                        </m:r>
                      </m:e>
                    </m:d>
                  </m:oMath>
                </m:oMathPara>
              </a14:m>
              <a:endParaRPr lang="en-US" sz="12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55" name="TextBox 54"/>
            <xdr:cNvSpPr txBox="1"/>
          </xdr:nvSpPr>
          <xdr:spPr>
            <a:xfrm>
              <a:off x="5244217232" y="4168486"/>
              <a:ext cx="403632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2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(𝒎𝒎)</a:t>
              </a:r>
              <a:endParaRPr lang="en-US" sz="12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twoCellAnchor>
    <xdr:from>
      <xdr:col>13</xdr:col>
      <xdr:colOff>215900</xdr:colOff>
      <xdr:row>8</xdr:row>
      <xdr:rowOff>0</xdr:rowOff>
    </xdr:from>
    <xdr:to>
      <xdr:col>21</xdr:col>
      <xdr:colOff>101600</xdr:colOff>
      <xdr:row>8</xdr:row>
      <xdr:rowOff>12700</xdr:rowOff>
    </xdr:to>
    <xdr:cxnSp macro="">
      <xdr:nvCxnSpPr>
        <xdr:cNvPr id="56" name="Straight Arrow Connector 55"/>
        <xdr:cNvCxnSpPr/>
      </xdr:nvCxnSpPr>
      <xdr:spPr>
        <a:xfrm flipH="1" flipV="1">
          <a:off x="5299703650" y="3829050"/>
          <a:ext cx="2800350" cy="12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82550</xdr:colOff>
      <xdr:row>8</xdr:row>
      <xdr:rowOff>127000</xdr:rowOff>
    </xdr:from>
    <xdr:to>
      <xdr:col>22</xdr:col>
      <xdr:colOff>215900</xdr:colOff>
      <xdr:row>8</xdr:row>
      <xdr:rowOff>127000</xdr:rowOff>
    </xdr:to>
    <xdr:cxnSp macro="">
      <xdr:nvCxnSpPr>
        <xdr:cNvPr id="57" name="Straight Arrow Connector 56"/>
        <xdr:cNvCxnSpPr/>
      </xdr:nvCxnSpPr>
      <xdr:spPr>
        <a:xfrm>
          <a:off x="5299265500" y="3956050"/>
          <a:ext cx="4572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21</xdr:col>
      <xdr:colOff>60614</xdr:colOff>
      <xdr:row>8</xdr:row>
      <xdr:rowOff>133350</xdr:rowOff>
    </xdr:from>
    <xdr:ext cx="415754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8" name="TextBox 57"/>
            <xdr:cNvSpPr txBox="1"/>
          </xdr:nvSpPr>
          <xdr:spPr>
            <a:xfrm>
              <a:off x="5242681110" y="3977986"/>
              <a:ext cx="415754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2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𝒎𝒎</m:t>
                        </m:r>
                      </m:e>
                    </m:d>
                  </m:oMath>
                </m:oMathPara>
              </a14:m>
              <a:endParaRPr lang="en-US" sz="12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58" name="TextBox 57"/>
            <xdr:cNvSpPr txBox="1"/>
          </xdr:nvSpPr>
          <xdr:spPr>
            <a:xfrm>
              <a:off x="5242681110" y="3977986"/>
              <a:ext cx="415754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2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(𝒎𝒎)</a:t>
              </a:r>
              <a:endParaRPr lang="en-US" sz="12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twoCellAnchor>
    <xdr:from>
      <xdr:col>21</xdr:col>
      <xdr:colOff>76200</xdr:colOff>
      <xdr:row>6</xdr:row>
      <xdr:rowOff>0</xdr:rowOff>
    </xdr:from>
    <xdr:to>
      <xdr:col>22</xdr:col>
      <xdr:colOff>266700</xdr:colOff>
      <xdr:row>6</xdr:row>
      <xdr:rowOff>0</xdr:rowOff>
    </xdr:to>
    <xdr:cxnSp macro="">
      <xdr:nvCxnSpPr>
        <xdr:cNvPr id="59" name="Straight Arrow Connector 58"/>
        <xdr:cNvCxnSpPr/>
      </xdr:nvCxnSpPr>
      <xdr:spPr>
        <a:xfrm>
          <a:off x="5299214700" y="2933700"/>
          <a:ext cx="5143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21</xdr:col>
      <xdr:colOff>127000</xdr:colOff>
      <xdr:row>6</xdr:row>
      <xdr:rowOff>247650</xdr:rowOff>
    </xdr:from>
    <xdr:ext cx="343018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0" name="TextBox 59"/>
            <xdr:cNvSpPr txBox="1"/>
          </xdr:nvSpPr>
          <xdr:spPr>
            <a:xfrm>
              <a:off x="5299335232" y="3181350"/>
              <a:ext cx="343018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2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𝒎𝒎</m:t>
                        </m:r>
                      </m:e>
                    </m:d>
                  </m:oMath>
                </m:oMathPara>
              </a14:m>
              <a:endParaRPr lang="en-US" sz="12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0" name="TextBox 59"/>
            <xdr:cNvSpPr txBox="1"/>
          </xdr:nvSpPr>
          <xdr:spPr>
            <a:xfrm>
              <a:off x="5299335232" y="3181350"/>
              <a:ext cx="343018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2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(𝒎𝒎)</a:t>
              </a:r>
              <a:endParaRPr lang="en-US" sz="12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twoCellAnchor>
    <xdr:from>
      <xdr:col>12</xdr:col>
      <xdr:colOff>69850</xdr:colOff>
      <xdr:row>8</xdr:row>
      <xdr:rowOff>139700</xdr:rowOff>
    </xdr:from>
    <xdr:to>
      <xdr:col>13</xdr:col>
      <xdr:colOff>203200</xdr:colOff>
      <xdr:row>8</xdr:row>
      <xdr:rowOff>139700</xdr:rowOff>
    </xdr:to>
    <xdr:cxnSp macro="">
      <xdr:nvCxnSpPr>
        <xdr:cNvPr id="61" name="Straight Arrow Connector 60"/>
        <xdr:cNvCxnSpPr/>
      </xdr:nvCxnSpPr>
      <xdr:spPr>
        <a:xfrm>
          <a:off x="5302516700" y="3968750"/>
          <a:ext cx="4572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12</xdr:col>
      <xdr:colOff>77932</xdr:colOff>
      <xdr:row>8</xdr:row>
      <xdr:rowOff>146050</xdr:rowOff>
    </xdr:from>
    <xdr:ext cx="404786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2" name="TextBox 61"/>
            <xdr:cNvSpPr txBox="1"/>
          </xdr:nvSpPr>
          <xdr:spPr>
            <a:xfrm>
              <a:off x="5245887282" y="3990686"/>
              <a:ext cx="404786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2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𝒎𝒎</m:t>
                        </m:r>
                      </m:e>
                    </m:d>
                  </m:oMath>
                </m:oMathPara>
              </a14:m>
              <a:endParaRPr lang="en-US" sz="12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2" name="TextBox 61"/>
            <xdr:cNvSpPr txBox="1"/>
          </xdr:nvSpPr>
          <xdr:spPr>
            <a:xfrm>
              <a:off x="5245887282" y="3990686"/>
              <a:ext cx="404786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2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(𝒎𝒎)</a:t>
              </a:r>
              <a:endParaRPr lang="en-US" sz="12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twoCellAnchor>
    <xdr:from>
      <xdr:col>12</xdr:col>
      <xdr:colOff>304800</xdr:colOff>
      <xdr:row>7</xdr:row>
      <xdr:rowOff>120650</xdr:rowOff>
    </xdr:from>
    <xdr:to>
      <xdr:col>22</xdr:col>
      <xdr:colOff>19050</xdr:colOff>
      <xdr:row>7</xdr:row>
      <xdr:rowOff>127000</xdr:rowOff>
    </xdr:to>
    <xdr:cxnSp macro="">
      <xdr:nvCxnSpPr>
        <xdr:cNvPr id="63" name="Straight Arrow Connector 62"/>
        <xdr:cNvCxnSpPr/>
      </xdr:nvCxnSpPr>
      <xdr:spPr>
        <a:xfrm flipH="1" flipV="1">
          <a:off x="5299462350" y="3502025"/>
          <a:ext cx="3276600" cy="63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16</xdr:col>
      <xdr:colOff>207818</xdr:colOff>
      <xdr:row>6</xdr:row>
      <xdr:rowOff>177799</xdr:rowOff>
    </xdr:from>
    <xdr:ext cx="427300" cy="1945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4" name="TextBox 63"/>
            <xdr:cNvSpPr txBox="1"/>
          </xdr:nvSpPr>
          <xdr:spPr>
            <a:xfrm>
              <a:off x="5244210882" y="3121890"/>
              <a:ext cx="427300" cy="1945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2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𝒎𝒎</m:t>
                        </m:r>
                      </m:e>
                    </m:d>
                  </m:oMath>
                </m:oMathPara>
              </a14:m>
              <a:endParaRPr lang="en-US" sz="12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4" name="TextBox 63"/>
            <xdr:cNvSpPr txBox="1"/>
          </xdr:nvSpPr>
          <xdr:spPr>
            <a:xfrm>
              <a:off x="5244210882" y="3121890"/>
              <a:ext cx="427300" cy="1945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2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(𝒎𝒎)</a:t>
              </a:r>
              <a:endParaRPr lang="en-US" sz="12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twoCellAnchor>
    <xdr:from>
      <xdr:col>12</xdr:col>
      <xdr:colOff>199627</xdr:colOff>
      <xdr:row>5</xdr:row>
      <xdr:rowOff>80964</xdr:rowOff>
    </xdr:from>
    <xdr:to>
      <xdr:col>13</xdr:col>
      <xdr:colOff>100013</xdr:colOff>
      <xdr:row>7</xdr:row>
      <xdr:rowOff>347920</xdr:rowOff>
    </xdr:to>
    <xdr:sp macro="" textlink="">
      <xdr:nvSpPr>
        <xdr:cNvPr id="65" name="Freeform 64"/>
        <xdr:cNvSpPr/>
      </xdr:nvSpPr>
      <xdr:spPr>
        <a:xfrm>
          <a:off x="5302619887" y="2566989"/>
          <a:ext cx="224236" cy="1162306"/>
        </a:xfrm>
        <a:custGeom>
          <a:avLst/>
          <a:gdLst>
            <a:gd name="connsiteX0" fmla="*/ 0 w 238125"/>
            <a:gd name="connsiteY0" fmla="*/ 213666 h 1274795"/>
            <a:gd name="connsiteX1" fmla="*/ 38100 w 238125"/>
            <a:gd name="connsiteY1" fmla="*/ 27928 h 1274795"/>
            <a:gd name="connsiteX2" fmla="*/ 142875 w 238125"/>
            <a:gd name="connsiteY2" fmla="*/ 4116 h 1274795"/>
            <a:gd name="connsiteX3" fmla="*/ 180975 w 238125"/>
            <a:gd name="connsiteY3" fmla="*/ 61266 h 1274795"/>
            <a:gd name="connsiteX4" fmla="*/ 233362 w 238125"/>
            <a:gd name="connsiteY4" fmla="*/ 318441 h 1274795"/>
            <a:gd name="connsiteX5" fmla="*/ 233362 w 238125"/>
            <a:gd name="connsiteY5" fmla="*/ 1228078 h 1274795"/>
            <a:gd name="connsiteX6" fmla="*/ 238125 w 238125"/>
            <a:gd name="connsiteY6" fmla="*/ 1151878 h 127479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38125" h="1274795">
              <a:moveTo>
                <a:pt x="0" y="213666"/>
              </a:moveTo>
              <a:cubicBezTo>
                <a:pt x="7144" y="138259"/>
                <a:pt x="14288" y="62853"/>
                <a:pt x="38100" y="27928"/>
              </a:cubicBezTo>
              <a:cubicBezTo>
                <a:pt x="61912" y="-6997"/>
                <a:pt x="119063" y="-1440"/>
                <a:pt x="142875" y="4116"/>
              </a:cubicBezTo>
              <a:cubicBezTo>
                <a:pt x="166687" y="9672"/>
                <a:pt x="165894" y="8878"/>
                <a:pt x="180975" y="61266"/>
              </a:cubicBezTo>
              <a:cubicBezTo>
                <a:pt x="196056" y="113654"/>
                <a:pt x="224631" y="123972"/>
                <a:pt x="233362" y="318441"/>
              </a:cubicBezTo>
              <a:cubicBezTo>
                <a:pt x="242093" y="512910"/>
                <a:pt x="232568" y="1089172"/>
                <a:pt x="233362" y="1228078"/>
              </a:cubicBezTo>
              <a:cubicBezTo>
                <a:pt x="234156" y="1366984"/>
                <a:pt x="238125" y="1151878"/>
                <a:pt x="238125" y="1151878"/>
              </a:cubicBezTo>
            </a:path>
          </a:pathLst>
        </a:custGeom>
        <a:noFill/>
        <a:ln w="38100">
          <a:solidFill>
            <a:srgbClr val="B30FB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12</xdr:col>
      <xdr:colOff>196596</xdr:colOff>
      <xdr:row>7</xdr:row>
      <xdr:rowOff>354607</xdr:rowOff>
    </xdr:from>
    <xdr:to>
      <xdr:col>13</xdr:col>
      <xdr:colOff>139053</xdr:colOff>
      <xdr:row>7</xdr:row>
      <xdr:rowOff>354813</xdr:rowOff>
    </xdr:to>
    <xdr:cxnSp macro="">
      <xdr:nvCxnSpPr>
        <xdr:cNvPr id="66" name="Straight Connector 65"/>
        <xdr:cNvCxnSpPr/>
      </xdr:nvCxnSpPr>
      <xdr:spPr>
        <a:xfrm flipH="1">
          <a:off x="5302580847" y="3735982"/>
          <a:ext cx="266307" cy="206"/>
        </a:xfrm>
        <a:prstGeom prst="line">
          <a:avLst/>
        </a:prstGeom>
        <a:ln>
          <a:solidFill>
            <a:srgbClr val="B30FB7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245806</xdr:colOff>
      <xdr:row>4</xdr:row>
      <xdr:rowOff>430161</xdr:rowOff>
    </xdr:from>
    <xdr:to>
      <xdr:col>25</xdr:col>
      <xdr:colOff>253488</xdr:colOff>
      <xdr:row>8</xdr:row>
      <xdr:rowOff>30726</xdr:rowOff>
    </xdr:to>
    <xdr:cxnSp macro="">
      <xdr:nvCxnSpPr>
        <xdr:cNvPr id="67" name="Straight Arrow Connector 66"/>
        <xdr:cNvCxnSpPr/>
      </xdr:nvCxnSpPr>
      <xdr:spPr>
        <a:xfrm flipH="1">
          <a:off x="5298256362" y="2468511"/>
          <a:ext cx="7682" cy="139126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25</xdr:col>
      <xdr:colOff>51955</xdr:colOff>
      <xdr:row>6</xdr:row>
      <xdr:rowOff>146926</xdr:rowOff>
    </xdr:from>
    <xdr:ext cx="403074" cy="1907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TextBox 67"/>
            <xdr:cNvSpPr txBox="1"/>
          </xdr:nvSpPr>
          <xdr:spPr>
            <a:xfrm>
              <a:off x="5241420903" y="3091017"/>
              <a:ext cx="403074" cy="1907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2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𝒎𝒎</m:t>
                        </m:r>
                      </m:e>
                    </m:d>
                  </m:oMath>
                </m:oMathPara>
              </a14:m>
              <a:endParaRPr lang="en-US" sz="1200" b="1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8" name="TextBox 67"/>
            <xdr:cNvSpPr txBox="1"/>
          </xdr:nvSpPr>
          <xdr:spPr>
            <a:xfrm>
              <a:off x="5241420903" y="3091017"/>
              <a:ext cx="403074" cy="1907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2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(𝒎𝒎)</a:t>
              </a:r>
              <a:endParaRPr lang="en-US" sz="1200" b="1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twoCellAnchor>
    <xdr:from>
      <xdr:col>17</xdr:col>
      <xdr:colOff>192036</xdr:colOff>
      <xdr:row>4</xdr:row>
      <xdr:rowOff>122903</xdr:rowOff>
    </xdr:from>
    <xdr:to>
      <xdr:col>18</xdr:col>
      <xdr:colOff>253486</xdr:colOff>
      <xdr:row>5</xdr:row>
      <xdr:rowOff>230443</xdr:rowOff>
    </xdr:to>
    <xdr:cxnSp macro="">
      <xdr:nvCxnSpPr>
        <xdr:cNvPr id="71" name="Straight Arrow Connector 70"/>
        <xdr:cNvCxnSpPr/>
      </xdr:nvCxnSpPr>
      <xdr:spPr>
        <a:xfrm flipH="1">
          <a:off x="5300523314" y="2161253"/>
          <a:ext cx="471025" cy="55521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107540</xdr:colOff>
      <xdr:row>7</xdr:row>
      <xdr:rowOff>270860</xdr:rowOff>
    </xdr:from>
    <xdr:to>
      <xdr:col>21</xdr:col>
      <xdr:colOff>131462</xdr:colOff>
      <xdr:row>9</xdr:row>
      <xdr:rowOff>683649</xdr:rowOff>
    </xdr:to>
    <xdr:cxnSp macro="">
      <xdr:nvCxnSpPr>
        <xdr:cNvPr id="72" name="Straight Arrow Connector 71"/>
        <xdr:cNvCxnSpPr>
          <a:endCxn id="49" idx="3"/>
        </xdr:cNvCxnSpPr>
      </xdr:nvCxnSpPr>
      <xdr:spPr>
        <a:xfrm flipH="1" flipV="1">
          <a:off x="5299673788" y="3652235"/>
          <a:ext cx="995472" cy="1670089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13</xdr:col>
      <xdr:colOff>70670</xdr:colOff>
      <xdr:row>3</xdr:row>
      <xdr:rowOff>45111</xdr:rowOff>
    </xdr:from>
    <xdr:ext cx="327451" cy="3113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3" name="TextBox 72"/>
            <xdr:cNvSpPr txBox="1"/>
          </xdr:nvSpPr>
          <xdr:spPr>
            <a:xfrm>
              <a:off x="5245651493" y="1638384"/>
              <a:ext cx="327451" cy="3113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𝒄𝒎</m:t>
                        </m:r>
                      </m:e>
                      <m:sup/>
                    </m:sSup>
                  </m:oMath>
                </m:oMathPara>
              </a14:m>
              <a:endParaRPr lang="en-US" sz="1800" b="1"/>
            </a:p>
          </xdr:txBody>
        </xdr:sp>
      </mc:Choice>
      <mc:Fallback xmlns="">
        <xdr:sp macro="" textlink="">
          <xdr:nvSpPr>
            <xdr:cNvPr id="73" name="TextBox 72"/>
            <xdr:cNvSpPr txBox="1"/>
          </xdr:nvSpPr>
          <xdr:spPr>
            <a:xfrm>
              <a:off x="5245651493" y="1638384"/>
              <a:ext cx="327451" cy="3113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800" b="1" i="0">
                  <a:latin typeface="Cambria Math" panose="02040503050406030204" pitchFamily="18" charset="0"/>
                </a:rPr>
                <a:t>〖𝒄𝒎〗^</a:t>
              </a:r>
              <a:endParaRPr lang="en-US" sz="1800" b="1"/>
            </a:p>
          </xdr:txBody>
        </xdr:sp>
      </mc:Fallback>
    </mc:AlternateContent>
    <xdr:clientData/>
  </xdr:oneCellAnchor>
  <xdr:oneCellAnchor>
    <xdr:from>
      <xdr:col>3</xdr:col>
      <xdr:colOff>84496</xdr:colOff>
      <xdr:row>15</xdr:row>
      <xdr:rowOff>107541</xdr:rowOff>
    </xdr:from>
    <xdr:ext cx="596303" cy="2939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4" name="TextBox 73"/>
            <xdr:cNvSpPr txBox="1"/>
          </xdr:nvSpPr>
          <xdr:spPr>
            <a:xfrm>
              <a:off x="5307601701" y="7003641"/>
              <a:ext cx="596303" cy="2939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𝒎𝒎</m:t>
                        </m:r>
                      </m:e>
                      <m:sup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800" b="1"/>
            </a:p>
          </xdr:txBody>
        </xdr:sp>
      </mc:Choice>
      <mc:Fallback xmlns="">
        <xdr:sp macro="" textlink="">
          <xdr:nvSpPr>
            <xdr:cNvPr id="74" name="TextBox 73"/>
            <xdr:cNvSpPr txBox="1"/>
          </xdr:nvSpPr>
          <xdr:spPr>
            <a:xfrm>
              <a:off x="5307601701" y="7003641"/>
              <a:ext cx="596303" cy="2939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800" b="1" i="0">
                  <a:latin typeface="Cambria Math" panose="02040503050406030204" pitchFamily="18" charset="0"/>
                </a:rPr>
                <a:t>〖𝒎𝒎〗^𝟐</a:t>
              </a:r>
              <a:endParaRPr lang="en-US" sz="1800" b="1"/>
            </a:p>
          </xdr:txBody>
        </xdr:sp>
      </mc:Fallback>
    </mc:AlternateContent>
    <xdr:clientData/>
  </xdr:oneCellAnchor>
  <xdr:oneCellAnchor>
    <xdr:from>
      <xdr:col>1</xdr:col>
      <xdr:colOff>944540</xdr:colOff>
      <xdr:row>21</xdr:row>
      <xdr:rowOff>244830</xdr:rowOff>
    </xdr:from>
    <xdr:ext cx="434991" cy="3113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5" name="TextBox 74"/>
            <xdr:cNvSpPr txBox="1"/>
          </xdr:nvSpPr>
          <xdr:spPr>
            <a:xfrm>
              <a:off x="5252350697" y="10133512"/>
              <a:ext cx="434991" cy="3113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𝒎𝒎</m:t>
                        </m:r>
                      </m:e>
                      <m:sup/>
                    </m:sSup>
                  </m:oMath>
                </m:oMathPara>
              </a14:m>
              <a:endParaRPr lang="en-US" sz="1800" b="1"/>
            </a:p>
          </xdr:txBody>
        </xdr:sp>
      </mc:Choice>
      <mc:Fallback xmlns="">
        <xdr:sp macro="" textlink="">
          <xdr:nvSpPr>
            <xdr:cNvPr id="75" name="TextBox 74"/>
            <xdr:cNvSpPr txBox="1"/>
          </xdr:nvSpPr>
          <xdr:spPr>
            <a:xfrm>
              <a:off x="5252350697" y="10133512"/>
              <a:ext cx="434991" cy="3113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800" b="1" i="0">
                  <a:latin typeface="Cambria Math" panose="02040503050406030204" pitchFamily="18" charset="0"/>
                </a:rPr>
                <a:t>〖𝒎𝒎〗^</a:t>
              </a:r>
              <a:endParaRPr lang="en-US" sz="1800" b="1"/>
            </a:p>
          </xdr:txBody>
        </xdr:sp>
      </mc:Fallback>
    </mc:AlternateContent>
    <xdr:clientData/>
  </xdr:oneCellAnchor>
  <xdr:oneCellAnchor>
    <xdr:from>
      <xdr:col>4</xdr:col>
      <xdr:colOff>614519</xdr:colOff>
      <xdr:row>19</xdr:row>
      <xdr:rowOff>46087</xdr:rowOff>
    </xdr:from>
    <xdr:ext cx="1666876" cy="5521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6" name="TextBox 75"/>
            <xdr:cNvSpPr txBox="1"/>
          </xdr:nvSpPr>
          <xdr:spPr>
            <a:xfrm>
              <a:off x="5305286730" y="8542387"/>
              <a:ext cx="1666876" cy="5521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3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𝑨</m:t>
                        </m:r>
                      </m:e>
                      <m:sub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𝑺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𝒎𝒊𝒏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(</m:t>
                        </m:r>
                        <m:f>
                          <m:fPr>
                            <m:ctrlPr>
                              <a:rPr lang="en-US" sz="23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2300" b="1" i="1">
                                <a:latin typeface="Cambria Math" panose="02040503050406030204" pitchFamily="18" charset="0"/>
                              </a:rPr>
                              <m:t>𝒎𝒎</m:t>
                            </m:r>
                            <m:r>
                              <a:rPr lang="en-US" sz="2300" b="1" i="1">
                                <a:latin typeface="Cambria Math" panose="02040503050406030204" pitchFamily="18" charset="0"/>
                              </a:rPr>
                              <m:t>𝟐</m:t>
                            </m:r>
                          </m:num>
                          <m:den>
                            <m:r>
                              <a:rPr lang="en-US" sz="2300" b="1" i="1">
                                <a:latin typeface="Cambria Math" panose="02040503050406030204" pitchFamily="18" charset="0"/>
                              </a:rPr>
                              <m:t>𝒎</m:t>
                            </m:r>
                          </m:den>
                        </m:f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300" b="1"/>
            </a:p>
          </xdr:txBody>
        </xdr:sp>
      </mc:Choice>
      <mc:Fallback xmlns="">
        <xdr:sp macro="" textlink="">
          <xdr:nvSpPr>
            <xdr:cNvPr id="76" name="TextBox 75"/>
            <xdr:cNvSpPr txBox="1"/>
          </xdr:nvSpPr>
          <xdr:spPr>
            <a:xfrm>
              <a:off x="5305286730" y="8542387"/>
              <a:ext cx="1666876" cy="5521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300" b="1" i="0">
                  <a:latin typeface="Cambria Math" panose="02040503050406030204" pitchFamily="18" charset="0"/>
                </a:rPr>
                <a:t>𝑨_(𝑺,𝒎𝒊𝒏(𝒎𝒎𝟐/𝒎))</a:t>
              </a:r>
              <a:endParaRPr lang="en-US" sz="2300" b="1"/>
            </a:p>
          </xdr:txBody>
        </xdr:sp>
      </mc:Fallback>
    </mc:AlternateContent>
    <xdr:clientData/>
  </xdr:oneCellAnchor>
  <xdr:oneCellAnchor>
    <xdr:from>
      <xdr:col>6</xdr:col>
      <xdr:colOff>23047</xdr:colOff>
      <xdr:row>20</xdr:row>
      <xdr:rowOff>61450</xdr:rowOff>
    </xdr:from>
    <xdr:ext cx="1666876" cy="5521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7" name="TextBox 76"/>
            <xdr:cNvSpPr txBox="1"/>
          </xdr:nvSpPr>
          <xdr:spPr>
            <a:xfrm>
              <a:off x="5304449452" y="9234025"/>
              <a:ext cx="1666876" cy="5521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3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𝑨</m:t>
                        </m:r>
                      </m:e>
                      <m:sub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𝑺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𝒎𝒊𝒏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(</m:t>
                        </m:r>
                        <m:f>
                          <m:fPr>
                            <m:ctrlPr>
                              <a:rPr lang="en-US" sz="23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2300" b="1" i="1">
                                <a:latin typeface="Cambria Math" panose="02040503050406030204" pitchFamily="18" charset="0"/>
                              </a:rPr>
                              <m:t>𝒎𝒎</m:t>
                            </m:r>
                            <m:r>
                              <a:rPr lang="en-US" sz="2300" b="1" i="1">
                                <a:latin typeface="Cambria Math" panose="02040503050406030204" pitchFamily="18" charset="0"/>
                              </a:rPr>
                              <m:t>𝟐</m:t>
                            </m:r>
                          </m:num>
                          <m:den>
                            <m:r>
                              <a:rPr lang="en-US" sz="2300" b="1" i="1">
                                <a:latin typeface="Cambria Math" panose="02040503050406030204" pitchFamily="18" charset="0"/>
                              </a:rPr>
                              <m:t>𝒎</m:t>
                            </m:r>
                          </m:den>
                        </m:f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300" b="1"/>
            </a:p>
          </xdr:txBody>
        </xdr:sp>
      </mc:Choice>
      <mc:Fallback xmlns="">
        <xdr:sp macro="" textlink="">
          <xdr:nvSpPr>
            <xdr:cNvPr id="77" name="TextBox 76"/>
            <xdr:cNvSpPr txBox="1"/>
          </xdr:nvSpPr>
          <xdr:spPr>
            <a:xfrm>
              <a:off x="5304449452" y="9234025"/>
              <a:ext cx="1666876" cy="5521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300" b="1" i="0">
                  <a:latin typeface="Cambria Math" panose="02040503050406030204" pitchFamily="18" charset="0"/>
                </a:rPr>
                <a:t>𝑨_(𝑺,𝒎𝒊𝒏(𝒎𝒎𝟐/𝒎))</a:t>
              </a:r>
              <a:endParaRPr lang="en-US" sz="2300" b="1"/>
            </a:p>
          </xdr:txBody>
        </xdr:sp>
      </mc:Fallback>
    </mc:AlternateContent>
    <xdr:clientData/>
  </xdr:oneCellAnchor>
  <xdr:oneCellAnchor>
    <xdr:from>
      <xdr:col>3</xdr:col>
      <xdr:colOff>706695</xdr:colOff>
      <xdr:row>21</xdr:row>
      <xdr:rowOff>111228</xdr:rowOff>
    </xdr:from>
    <xdr:ext cx="3203166" cy="6185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8" name="TextBox 77"/>
            <xdr:cNvSpPr txBox="1"/>
          </xdr:nvSpPr>
          <xdr:spPr>
            <a:xfrm>
              <a:off x="5304372639" y="9960078"/>
              <a:ext cx="3203166" cy="6185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8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𝒔</m:t>
                        </m:r>
                        <m:r>
                          <a:rPr lang="en-US" sz="1800" b="0" i="1">
                            <a:latin typeface="Cambria Math" panose="02040503050406030204" pitchFamily="18" charset="0"/>
                          </a:rPr>
                          <m:t>=</m:t>
                        </m:r>
                        <m:f>
                          <m:fPr>
                            <m:ctrlPr>
                              <a:rPr lang="en-US" sz="18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8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800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</m:e>
                              <m:sub>
                                <m:r>
                                  <a:rPr lang="en-US" sz="1800" b="0" i="1">
                                    <a:latin typeface="Cambria Math" panose="02040503050406030204" pitchFamily="18" charset="0"/>
                                  </a:rPr>
                                  <m:t>𝑆</m:t>
                                </m:r>
                                <m:r>
                                  <a:rPr lang="en-US" sz="1800" b="0" i="1">
                                    <a:latin typeface="Cambria Math" panose="02040503050406030204" pitchFamily="18" charset="0"/>
                                  </a:rPr>
                                  <m:t>,</m:t>
                                </m:r>
                                <m:r>
                                  <a:rPr lang="fa-IR" sz="1800" b="0" i="1">
                                    <a:latin typeface="Cambria Math" panose="02040503050406030204" pitchFamily="18" charset="0"/>
                                  </a:rPr>
                                  <m:t>رویه</m:t>
                                </m:r>
                                <m:r>
                                  <a:rPr lang="fa-IR" sz="1800" b="0" i="1">
                                    <a:latin typeface="Cambria Math" panose="02040503050406030204" pitchFamily="18" charset="0"/>
                                  </a:rPr>
                                  <m:t> </m:t>
                                </m:r>
                                <m:r>
                                  <a:rPr lang="fa-IR" sz="1800" b="0" i="1">
                                    <a:latin typeface="Cambria Math" panose="02040503050406030204" pitchFamily="18" charset="0"/>
                                  </a:rPr>
                                  <m:t>دال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US" sz="18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800" b="0" i="1">
                                    <a:latin typeface="Cambria Math" panose="02040503050406030204" pitchFamily="18" charset="0"/>
                                  </a:rPr>
                                  <m:t>𝐴</m:t>
                                </m:r>
                              </m:e>
                              <m:sub>
                                <m:r>
                                  <a:rPr lang="en-US" sz="1800" b="0" i="1">
                                    <a:latin typeface="Cambria Math" panose="02040503050406030204" pitchFamily="18" charset="0"/>
                                  </a:rPr>
                                  <m:t>𝑠</m:t>
                                </m:r>
                                <m:r>
                                  <a:rPr lang="en-US" sz="1800" b="0" i="1">
                                    <a:latin typeface="Cambria Math" panose="02040503050406030204" pitchFamily="18" charset="0"/>
                                  </a:rPr>
                                  <m:t>,</m:t>
                                </m:r>
                                <m:r>
                                  <a:rPr lang="en-US" sz="1800" b="0" i="1">
                                    <a:latin typeface="Cambria Math" panose="02040503050406030204" pitchFamily="18" charset="0"/>
                                  </a:rPr>
                                  <m:t>𝑚𝑖𝑛</m:t>
                                </m:r>
                              </m:sub>
                            </m:sSub>
                          </m:den>
                        </m:f>
                        <m:r>
                          <a:rPr lang="fa-IR" sz="18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</m:t>
                        </m:r>
                        <m:r>
                          <a:rPr lang="fa-IR" sz="18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واحد</m:t>
                        </m:r>
                        <m:r>
                          <a:rPr lang="fa-IR" sz="18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fa-IR" sz="1800" b="0" i="1">
                            <a:latin typeface="Cambria Math" panose="02040503050406030204" pitchFamily="18" charset="0"/>
                          </a:rPr>
                          <m:t>عرض</m:t>
                        </m:r>
                      </m:e>
                    </m:d>
                    <m:r>
                      <m:rPr>
                        <m:sty m:val="p"/>
                      </m:rPr>
                      <a:rPr lang="en-US" sz="1800" b="0" i="0">
                        <a:latin typeface="Cambria Math" panose="02040503050406030204" pitchFamily="18" charset="0"/>
                      </a:rPr>
                      <m:t>mm</m:t>
                    </m:r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78" name="TextBox 77"/>
            <xdr:cNvSpPr txBox="1"/>
          </xdr:nvSpPr>
          <xdr:spPr>
            <a:xfrm>
              <a:off x="5304372639" y="9960078"/>
              <a:ext cx="3203166" cy="6185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800" i="0">
                  <a:latin typeface="Cambria Math" panose="02040503050406030204" pitchFamily="18" charset="0"/>
                </a:rPr>
                <a:t>(</a:t>
              </a:r>
              <a:r>
                <a:rPr lang="en-US" sz="1800" b="1" i="0">
                  <a:latin typeface="Cambria Math" panose="02040503050406030204" pitchFamily="18" charset="0"/>
                </a:rPr>
                <a:t>𝒔</a:t>
              </a:r>
              <a:r>
                <a:rPr lang="en-US" sz="1800" b="0" i="0">
                  <a:latin typeface="Cambria Math" panose="02040503050406030204" pitchFamily="18" charset="0"/>
                </a:rPr>
                <a:t>=𝐴_(𝑆,</a:t>
              </a:r>
              <a:r>
                <a:rPr lang="fa-IR" sz="1800" b="0" i="0">
                  <a:latin typeface="Cambria Math" panose="02040503050406030204" pitchFamily="18" charset="0"/>
                </a:rPr>
                <a:t>رویه دال</a:t>
              </a:r>
              <a:r>
                <a:rPr lang="en-US" sz="1800" b="0" i="0">
                  <a:latin typeface="Cambria Math" panose="02040503050406030204" pitchFamily="18" charset="0"/>
                </a:rPr>
                <a:t>)/𝐴_(𝑠,𝑚𝑖𝑛) </a:t>
              </a:r>
              <a:r>
                <a:rPr lang="fa-IR" sz="1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×واحد</a:t>
              </a:r>
              <a:r>
                <a:rPr lang="fa-IR" sz="1800" b="0" i="0">
                  <a:latin typeface="Cambria Math" panose="02040503050406030204" pitchFamily="18" charset="0"/>
                </a:rPr>
                <a:t> عرض)</a:t>
              </a:r>
              <a:r>
                <a:rPr lang="en-US" sz="1800" b="0" i="0">
                  <a:latin typeface="Cambria Math" panose="02040503050406030204" pitchFamily="18" charset="0"/>
                </a:rPr>
                <a:t>mm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46089</xdr:colOff>
      <xdr:row>20</xdr:row>
      <xdr:rowOff>180361</xdr:rowOff>
    </xdr:from>
    <xdr:ext cx="1008382" cy="4187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9" name="TextBox 78"/>
            <xdr:cNvSpPr txBox="1"/>
          </xdr:nvSpPr>
          <xdr:spPr>
            <a:xfrm>
              <a:off x="5307942404" y="9352936"/>
              <a:ext cx="1008382" cy="418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skw"/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800" b="1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</a:rPr>
                              <m:t>𝒎𝒎</m:t>
                            </m:r>
                          </m:e>
                          <m:sup>
                            <m:r>
                              <a:rPr lang="en-US" sz="1800" b="1" i="1">
                                <a:latin typeface="Cambria Math" panose="02040503050406030204" pitchFamily="18" charset="0"/>
                              </a:rPr>
                              <m:t>𝟐</m:t>
                            </m:r>
                          </m:sup>
                        </m:sSup>
                      </m:num>
                      <m:den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𝒎</m:t>
                        </m:r>
                      </m:den>
                    </m:f>
                  </m:oMath>
                </m:oMathPara>
              </a14:m>
              <a:endParaRPr lang="en-US" sz="1800" b="1"/>
            </a:p>
          </xdr:txBody>
        </xdr:sp>
      </mc:Choice>
      <mc:Fallback xmlns="">
        <xdr:sp macro="" textlink="">
          <xdr:nvSpPr>
            <xdr:cNvPr id="79" name="TextBox 78"/>
            <xdr:cNvSpPr txBox="1"/>
          </xdr:nvSpPr>
          <xdr:spPr>
            <a:xfrm>
              <a:off x="5307942404" y="9352936"/>
              <a:ext cx="1008382" cy="4187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800" b="1" i="0">
                  <a:latin typeface="Cambria Math" panose="02040503050406030204" pitchFamily="18" charset="0"/>
                </a:rPr>
                <a:t>〖𝒎𝒎〗^𝟐⁄𝒎</a:t>
              </a:r>
              <a:endParaRPr lang="en-US" sz="1800" b="1"/>
            </a:p>
          </xdr:txBody>
        </xdr:sp>
      </mc:Fallback>
    </mc:AlternateContent>
    <xdr:clientData/>
  </xdr:oneCellAnchor>
  <xdr:oneCellAnchor>
    <xdr:from>
      <xdr:col>6</xdr:col>
      <xdr:colOff>706695</xdr:colOff>
      <xdr:row>22</xdr:row>
      <xdr:rowOff>118908</xdr:rowOff>
    </xdr:from>
    <xdr:ext cx="303702" cy="4383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0" name="TextBox 79"/>
            <xdr:cNvSpPr txBox="1"/>
          </xdr:nvSpPr>
          <xdr:spPr>
            <a:xfrm>
              <a:off x="5305128978" y="10786908"/>
              <a:ext cx="303702" cy="4383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8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≤</m:t>
                    </m:r>
                  </m:oMath>
                </m:oMathPara>
              </a14:m>
              <a:endParaRPr lang="en-US" sz="2800"/>
            </a:p>
          </xdr:txBody>
        </xdr:sp>
      </mc:Choice>
      <mc:Fallback xmlns="">
        <xdr:sp macro="" textlink="">
          <xdr:nvSpPr>
            <xdr:cNvPr id="80" name="TextBox 79"/>
            <xdr:cNvSpPr txBox="1"/>
          </xdr:nvSpPr>
          <xdr:spPr>
            <a:xfrm>
              <a:off x="5305128978" y="10786908"/>
              <a:ext cx="303702" cy="4383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80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</a:t>
              </a:r>
              <a:endParaRPr lang="en-US" sz="2800"/>
            </a:p>
          </xdr:txBody>
        </xdr:sp>
      </mc:Fallback>
    </mc:AlternateContent>
    <xdr:clientData/>
  </xdr:oneCellAnchor>
  <xdr:oneCellAnchor>
    <xdr:from>
      <xdr:col>4</xdr:col>
      <xdr:colOff>184356</xdr:colOff>
      <xdr:row>22</xdr:row>
      <xdr:rowOff>141388</xdr:rowOff>
    </xdr:from>
    <xdr:ext cx="1866593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1" name="TextBox 80"/>
            <xdr:cNvSpPr txBox="1"/>
          </xdr:nvSpPr>
          <xdr:spPr>
            <a:xfrm>
              <a:off x="5305517176" y="10809388"/>
              <a:ext cx="1866593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d>
                      <m:dPr>
                        <m:begChr m:val="{"/>
                        <m:endChr m:val="}"/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a-IR" sz="2400" b="1" i="1">
                            <a:latin typeface="Cambria Math" panose="02040503050406030204" pitchFamily="18" charset="0"/>
                          </a:rPr>
                          <m:t>𝟑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𝒕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𝟑𝟎𝟎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𝒎𝒎</m:t>
                        </m:r>
                      </m:e>
                    </m:d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81" name="TextBox 80"/>
            <xdr:cNvSpPr txBox="1"/>
          </xdr:nvSpPr>
          <xdr:spPr>
            <a:xfrm>
              <a:off x="5305517176" y="10809388"/>
              <a:ext cx="1866593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</a:rPr>
                <a:t>{</a:t>
              </a:r>
              <a:r>
                <a:rPr lang="fa-IR" sz="2400" b="1" i="0">
                  <a:latin typeface="Cambria Math" panose="02040503050406030204" pitchFamily="18" charset="0"/>
                </a:rPr>
                <a:t>𝟑</a:t>
              </a:r>
              <a:r>
                <a:rPr lang="en-US" sz="2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𝒕,𝟑</a:t>
              </a:r>
              <a:r>
                <a:rPr lang="fa-IR" sz="2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𝟎</a:t>
              </a:r>
              <a:r>
                <a:rPr lang="en-US" sz="2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𝟎𝒎𝒎}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1</xdr:col>
      <xdr:colOff>946495</xdr:colOff>
      <xdr:row>22</xdr:row>
      <xdr:rowOff>176674</xdr:rowOff>
    </xdr:from>
    <xdr:ext cx="434991" cy="3113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2" name="TextBox 81"/>
            <xdr:cNvSpPr txBox="1"/>
          </xdr:nvSpPr>
          <xdr:spPr>
            <a:xfrm>
              <a:off x="5252348742" y="10887969"/>
              <a:ext cx="434991" cy="3113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𝒎𝒎</m:t>
                        </m:r>
                      </m:e>
                      <m:sup/>
                    </m:sSup>
                  </m:oMath>
                </m:oMathPara>
              </a14:m>
              <a:endParaRPr lang="en-US" sz="1800" b="1"/>
            </a:p>
          </xdr:txBody>
        </xdr:sp>
      </mc:Choice>
      <mc:Fallback xmlns="">
        <xdr:sp macro="" textlink="">
          <xdr:nvSpPr>
            <xdr:cNvPr id="82" name="TextBox 81"/>
            <xdr:cNvSpPr txBox="1"/>
          </xdr:nvSpPr>
          <xdr:spPr>
            <a:xfrm>
              <a:off x="5252348742" y="10887969"/>
              <a:ext cx="434991" cy="3113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800" b="1" i="0">
                  <a:latin typeface="Cambria Math" panose="02040503050406030204" pitchFamily="18" charset="0"/>
                </a:rPr>
                <a:t>〖𝒎𝒎〗^</a:t>
              </a:r>
              <a:endParaRPr lang="en-US" sz="1800" b="1"/>
            </a:p>
          </xdr:txBody>
        </xdr:sp>
      </mc:Fallback>
    </mc:AlternateContent>
    <xdr:clientData/>
  </xdr:oneCellAnchor>
  <xdr:oneCellAnchor>
    <xdr:from>
      <xdr:col>8</xdr:col>
      <xdr:colOff>126591</xdr:colOff>
      <xdr:row>5</xdr:row>
      <xdr:rowOff>3687</xdr:rowOff>
    </xdr:from>
    <xdr:ext cx="3186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3" name="TextBox 82"/>
            <xdr:cNvSpPr txBox="1"/>
          </xdr:nvSpPr>
          <xdr:spPr>
            <a:xfrm>
              <a:off x="5303856841" y="2489712"/>
              <a:ext cx="3186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9F899D23-E625-43E9-A13E-CEBFC480A084}" type="mathplaceholder">
                      <a:rPr lang="en-US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83" name="TextBox 82"/>
            <xdr:cNvSpPr txBox="1"/>
          </xdr:nvSpPr>
          <xdr:spPr>
            <a:xfrm>
              <a:off x="5303856841" y="2489712"/>
              <a:ext cx="3186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algn="r" rtl="1"/>
              <a:r>
                <a:rPr lang="en-US" sz="1100" i="0">
                  <a:latin typeface="Cambria Math" panose="02040503050406030204" pitchFamily="18" charset="0"/>
                </a:rPr>
                <a:t>"Type equation here."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17</xdr:col>
      <xdr:colOff>376392</xdr:colOff>
      <xdr:row>3</xdr:row>
      <xdr:rowOff>34414</xdr:rowOff>
    </xdr:from>
    <xdr:ext cx="209511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4" name="TextBox 83"/>
            <xdr:cNvSpPr txBox="1"/>
          </xdr:nvSpPr>
          <xdr:spPr>
            <a:xfrm>
              <a:off x="5300600472" y="1625089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𝜙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84" name="TextBox 83"/>
            <xdr:cNvSpPr txBox="1"/>
          </xdr:nvSpPr>
          <xdr:spPr>
            <a:xfrm>
              <a:off x="5300600472" y="1625089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𝜙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16</xdr:col>
      <xdr:colOff>38407</xdr:colOff>
      <xdr:row>3</xdr:row>
      <xdr:rowOff>49776</xdr:rowOff>
    </xdr:from>
    <xdr:ext cx="281364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5" name="TextBox 84"/>
            <xdr:cNvSpPr txBox="1"/>
          </xdr:nvSpPr>
          <xdr:spPr>
            <a:xfrm>
              <a:off x="5301190454" y="1640451"/>
              <a:ext cx="281364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</a:rPr>
                      <m:t>@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85" name="TextBox 84"/>
            <xdr:cNvSpPr txBox="1"/>
          </xdr:nvSpPr>
          <xdr:spPr>
            <a:xfrm>
              <a:off x="5301190454" y="1640451"/>
              <a:ext cx="281364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</a:rPr>
                <a:t>@</a:t>
              </a:r>
              <a:endParaRPr lang="en-US" sz="2400"/>
            </a:p>
          </xdr:txBody>
        </xdr:sp>
      </mc:Fallback>
    </mc:AlternateContent>
    <xdr:clientData/>
  </xdr:oneCellAnchor>
  <xdr:twoCellAnchor editAs="oneCell">
    <xdr:from>
      <xdr:col>10</xdr:col>
      <xdr:colOff>166149</xdr:colOff>
      <xdr:row>1</xdr:row>
      <xdr:rowOff>430162</xdr:rowOff>
    </xdr:from>
    <xdr:to>
      <xdr:col>20</xdr:col>
      <xdr:colOff>42954</xdr:colOff>
      <xdr:row>3</xdr:row>
      <xdr:rowOff>23045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00086146" y="1030237"/>
          <a:ext cx="3439155" cy="583483"/>
        </a:xfrm>
        <a:prstGeom prst="rect">
          <a:avLst/>
        </a:prstGeom>
      </xdr:spPr>
    </xdr:pic>
    <xdr:clientData/>
  </xdr:twoCellAnchor>
  <xdr:oneCellAnchor>
    <xdr:from>
      <xdr:col>8</xdr:col>
      <xdr:colOff>11369</xdr:colOff>
      <xdr:row>20</xdr:row>
      <xdr:rowOff>141953</xdr:rowOff>
    </xdr:from>
    <xdr:ext cx="1763046" cy="313099"/>
    <xdr:sp macro="" textlink="">
      <xdr:nvSpPr>
        <xdr:cNvPr id="87" name="TextBox 86"/>
        <xdr:cNvSpPr txBox="1"/>
      </xdr:nvSpPr>
      <xdr:spPr>
        <a:xfrm>
          <a:off x="5245877131" y="9355226"/>
          <a:ext cx="1763046" cy="3130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ctr" rtl="1"/>
          <a:r>
            <a:rPr lang="en-US" sz="2000"/>
            <a:t>0.0018*b*t</a:t>
          </a:r>
        </a:p>
      </xdr:txBody>
    </xdr:sp>
    <xdr:clientData/>
  </xdr:oneCellAnchor>
  <xdr:twoCellAnchor>
    <xdr:from>
      <xdr:col>10</xdr:col>
      <xdr:colOff>13967</xdr:colOff>
      <xdr:row>19</xdr:row>
      <xdr:rowOff>580159</xdr:rowOff>
    </xdr:from>
    <xdr:to>
      <xdr:col>12</xdr:col>
      <xdr:colOff>8659</xdr:colOff>
      <xdr:row>20</xdr:row>
      <xdr:rowOff>174579</xdr:rowOff>
    </xdr:to>
    <xdr:cxnSp macro="">
      <xdr:nvCxnSpPr>
        <xdr:cNvPr id="88" name="Straight Arrow Connector 87"/>
        <xdr:cNvCxnSpPr/>
      </xdr:nvCxnSpPr>
      <xdr:spPr>
        <a:xfrm flipH="1" flipV="1">
          <a:off x="5246361341" y="9118023"/>
          <a:ext cx="635465" cy="26982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69273</xdr:colOff>
      <xdr:row>20</xdr:row>
      <xdr:rowOff>381000</xdr:rowOff>
    </xdr:from>
    <xdr:to>
      <xdr:col>10</xdr:col>
      <xdr:colOff>222761</xdr:colOff>
      <xdr:row>21</xdr:row>
      <xdr:rowOff>38408</xdr:rowOff>
    </xdr:to>
    <xdr:cxnSp macro="">
      <xdr:nvCxnSpPr>
        <xdr:cNvPr id="89" name="Straight Arrow Connector 88"/>
        <xdr:cNvCxnSpPr/>
      </xdr:nvCxnSpPr>
      <xdr:spPr>
        <a:xfrm flipH="1">
          <a:off x="5246788012" y="9594273"/>
          <a:ext cx="473874" cy="33281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299577</xdr:colOff>
      <xdr:row>3</xdr:row>
      <xdr:rowOff>368708</xdr:rowOff>
    </xdr:from>
    <xdr:to>
      <xdr:col>18</xdr:col>
      <xdr:colOff>176671</xdr:colOff>
      <xdr:row>4</xdr:row>
      <xdr:rowOff>115220</xdr:rowOff>
    </xdr:to>
    <xdr:sp macro="" textlink="">
      <xdr:nvSpPr>
        <xdr:cNvPr id="90" name="Left Brace 89"/>
        <xdr:cNvSpPr/>
      </xdr:nvSpPr>
      <xdr:spPr>
        <a:xfrm rot="16200000">
          <a:off x="5301413132" y="1146380"/>
          <a:ext cx="194187" cy="1820194"/>
        </a:xfrm>
        <a:prstGeom prst="leftBrace">
          <a:avLst>
            <a:gd name="adj1" fmla="val 45775"/>
            <a:gd name="adj2" fmla="val 24384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13</xdr:col>
      <xdr:colOff>190500</xdr:colOff>
      <xdr:row>7</xdr:row>
      <xdr:rowOff>268446</xdr:rowOff>
    </xdr:from>
    <xdr:to>
      <xdr:col>18</xdr:col>
      <xdr:colOff>99859</xdr:colOff>
      <xdr:row>9</xdr:row>
      <xdr:rowOff>691331</xdr:rowOff>
    </xdr:to>
    <xdr:cxnSp macro="">
      <xdr:nvCxnSpPr>
        <xdr:cNvPr id="92" name="Straight Arrow Connector 91"/>
        <xdr:cNvCxnSpPr>
          <a:endCxn id="50" idx="1"/>
        </xdr:cNvCxnSpPr>
      </xdr:nvCxnSpPr>
      <xdr:spPr>
        <a:xfrm flipV="1">
          <a:off x="5300676941" y="3649821"/>
          <a:ext cx="1852459" cy="1680185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15</xdr:col>
      <xdr:colOff>363681</xdr:colOff>
      <xdr:row>10</xdr:row>
      <xdr:rowOff>19693</xdr:rowOff>
    </xdr:from>
    <xdr:ext cx="671440" cy="3872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3" name="TextBox 92"/>
            <xdr:cNvSpPr txBox="1"/>
          </xdr:nvSpPr>
          <xdr:spPr>
            <a:xfrm>
              <a:off x="5301037079" y="5401318"/>
              <a:ext cx="671440" cy="3872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𝒄𝒎</m:t>
                        </m:r>
                      </m:e>
                      <m:sup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800" b="1"/>
            </a:p>
          </xdr:txBody>
        </xdr:sp>
      </mc:Choice>
      <mc:Fallback xmlns="">
        <xdr:sp macro="" textlink="">
          <xdr:nvSpPr>
            <xdr:cNvPr id="93" name="TextBox 92"/>
            <xdr:cNvSpPr txBox="1"/>
          </xdr:nvSpPr>
          <xdr:spPr>
            <a:xfrm>
              <a:off x="5301037079" y="5401318"/>
              <a:ext cx="671440" cy="3872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</a:rPr>
                <a:t>〖𝒄𝒎〗^𝟐</a:t>
              </a:r>
              <a:endParaRPr lang="en-US" sz="1800" b="1"/>
            </a:p>
          </xdr:txBody>
        </xdr:sp>
      </mc:Fallback>
    </mc:AlternateContent>
    <xdr:clientData/>
  </xdr:oneCellAnchor>
  <xdr:oneCellAnchor>
    <xdr:from>
      <xdr:col>2</xdr:col>
      <xdr:colOff>155864</xdr:colOff>
      <xdr:row>29</xdr:row>
      <xdr:rowOff>305444</xdr:rowOff>
    </xdr:from>
    <xdr:ext cx="600212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4" name="TextBox 93"/>
            <xdr:cNvSpPr txBox="1"/>
          </xdr:nvSpPr>
          <xdr:spPr>
            <a:xfrm>
              <a:off x="5308240799" y="14069069"/>
              <a:ext cx="600212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𝒄𝒎</m:t>
                        </m:r>
                      </m:e>
                      <m:sup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94" name="TextBox 93"/>
            <xdr:cNvSpPr txBox="1"/>
          </xdr:nvSpPr>
          <xdr:spPr>
            <a:xfrm>
              <a:off x="5308240799" y="14069069"/>
              <a:ext cx="600212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</a:rPr>
                <a:t>〖𝒄𝒎〗^𝟐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4</xdr:col>
      <xdr:colOff>614519</xdr:colOff>
      <xdr:row>27</xdr:row>
      <xdr:rowOff>46087</xdr:rowOff>
    </xdr:from>
    <xdr:ext cx="1666876" cy="5521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5" name="TextBox 94"/>
            <xdr:cNvSpPr txBox="1"/>
          </xdr:nvSpPr>
          <xdr:spPr>
            <a:xfrm>
              <a:off x="5305286730" y="12457162"/>
              <a:ext cx="1666876" cy="5521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3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𝑨</m:t>
                        </m:r>
                      </m:e>
                      <m:sub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𝑺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𝒎𝒊𝒏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(</m:t>
                        </m:r>
                        <m:f>
                          <m:fPr>
                            <m:ctrlPr>
                              <a:rPr lang="en-US" sz="23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2300" b="1" i="1">
                                <a:latin typeface="Cambria Math" panose="02040503050406030204" pitchFamily="18" charset="0"/>
                              </a:rPr>
                              <m:t>𝒎𝒎</m:t>
                            </m:r>
                            <m:r>
                              <a:rPr lang="en-US" sz="2300" b="1" i="1">
                                <a:latin typeface="Cambria Math" panose="02040503050406030204" pitchFamily="18" charset="0"/>
                              </a:rPr>
                              <m:t>𝟐</m:t>
                            </m:r>
                          </m:num>
                          <m:den>
                            <m:r>
                              <a:rPr lang="en-US" sz="2300" b="1" i="1">
                                <a:latin typeface="Cambria Math" panose="02040503050406030204" pitchFamily="18" charset="0"/>
                              </a:rPr>
                              <m:t>𝒎</m:t>
                            </m:r>
                          </m:den>
                        </m:f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300" b="1"/>
            </a:p>
          </xdr:txBody>
        </xdr:sp>
      </mc:Choice>
      <mc:Fallback xmlns="">
        <xdr:sp macro="" textlink="">
          <xdr:nvSpPr>
            <xdr:cNvPr id="95" name="TextBox 94"/>
            <xdr:cNvSpPr txBox="1"/>
          </xdr:nvSpPr>
          <xdr:spPr>
            <a:xfrm>
              <a:off x="5305286730" y="12457162"/>
              <a:ext cx="1666876" cy="5521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300" b="1" i="0">
                  <a:latin typeface="Cambria Math" panose="02040503050406030204" pitchFamily="18" charset="0"/>
                </a:rPr>
                <a:t>𝑨_(𝑺,𝒎𝒊𝒏(𝒎𝒎𝟐/𝒎))</a:t>
              </a:r>
              <a:endParaRPr lang="en-US" sz="2300" b="1"/>
            </a:p>
          </xdr:txBody>
        </xdr:sp>
      </mc:Fallback>
    </mc:AlternateContent>
    <xdr:clientData/>
  </xdr:oneCellAnchor>
  <xdr:oneCellAnchor>
    <xdr:from>
      <xdr:col>6</xdr:col>
      <xdr:colOff>23047</xdr:colOff>
      <xdr:row>28</xdr:row>
      <xdr:rowOff>61450</xdr:rowOff>
    </xdr:from>
    <xdr:ext cx="1666876" cy="3885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6" name="TextBox 95"/>
            <xdr:cNvSpPr txBox="1"/>
          </xdr:nvSpPr>
          <xdr:spPr>
            <a:xfrm>
              <a:off x="5304449452" y="13148800"/>
              <a:ext cx="1666876" cy="3885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3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𝑨</m:t>
                        </m:r>
                      </m:e>
                      <m:sub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𝑺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𝒎𝒊𝒏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300" b="1"/>
            </a:p>
          </xdr:txBody>
        </xdr:sp>
      </mc:Choice>
      <mc:Fallback xmlns="">
        <xdr:sp macro="" textlink="">
          <xdr:nvSpPr>
            <xdr:cNvPr id="96" name="TextBox 95"/>
            <xdr:cNvSpPr txBox="1"/>
          </xdr:nvSpPr>
          <xdr:spPr>
            <a:xfrm>
              <a:off x="5304449452" y="13148800"/>
              <a:ext cx="1666876" cy="3885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300" b="1" i="0">
                  <a:latin typeface="Cambria Math" panose="02040503050406030204" pitchFamily="18" charset="0"/>
                </a:rPr>
                <a:t>𝑨_(𝑺,𝒎𝒊𝒏(𝒎𝒎𝟐))</a:t>
              </a:r>
              <a:endParaRPr lang="en-US" sz="2300" b="1"/>
            </a:p>
          </xdr:txBody>
        </xdr:sp>
      </mc:Fallback>
    </mc:AlternateContent>
    <xdr:clientData/>
  </xdr:oneCellAnchor>
  <xdr:twoCellAnchor>
    <xdr:from>
      <xdr:col>7</xdr:col>
      <xdr:colOff>940490</xdr:colOff>
      <xdr:row>28</xdr:row>
      <xdr:rowOff>355023</xdr:rowOff>
    </xdr:from>
    <xdr:to>
      <xdr:col>8</xdr:col>
      <xdr:colOff>242455</xdr:colOff>
      <xdr:row>28</xdr:row>
      <xdr:rowOff>365079</xdr:rowOff>
    </xdr:to>
    <xdr:cxnSp macro="">
      <xdr:nvCxnSpPr>
        <xdr:cNvPr id="97" name="Straight Arrow Connector 96"/>
        <xdr:cNvCxnSpPr/>
      </xdr:nvCxnSpPr>
      <xdr:spPr>
        <a:xfrm flipH="1" flipV="1">
          <a:off x="5304096695" y="13442373"/>
          <a:ext cx="387815" cy="1005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25977</xdr:colOff>
      <xdr:row>27</xdr:row>
      <xdr:rowOff>181841</xdr:rowOff>
    </xdr:from>
    <xdr:to>
      <xdr:col>14</xdr:col>
      <xdr:colOff>245757</xdr:colOff>
      <xdr:row>29</xdr:row>
      <xdr:rowOff>240547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02150293" y="12592916"/>
          <a:ext cx="1191330" cy="1411256"/>
        </a:xfrm>
        <a:prstGeom prst="rect">
          <a:avLst/>
        </a:prstGeom>
      </xdr:spPr>
    </xdr:pic>
    <xdr:clientData/>
  </xdr:twoCellAnchor>
  <xdr:twoCellAnchor>
    <xdr:from>
      <xdr:col>10</xdr:col>
      <xdr:colOff>124717</xdr:colOff>
      <xdr:row>27</xdr:row>
      <xdr:rowOff>303065</xdr:rowOff>
    </xdr:from>
    <xdr:to>
      <xdr:col>11</xdr:col>
      <xdr:colOff>155866</xdr:colOff>
      <xdr:row>29</xdr:row>
      <xdr:rowOff>259772</xdr:rowOff>
    </xdr:to>
    <xdr:sp macro="" textlink="">
      <xdr:nvSpPr>
        <xdr:cNvPr id="99" name="Left Brace 98"/>
        <xdr:cNvSpPr/>
      </xdr:nvSpPr>
      <xdr:spPr>
        <a:xfrm rot="10800000">
          <a:off x="5303211734" y="12714140"/>
          <a:ext cx="354999" cy="1309257"/>
        </a:xfrm>
        <a:prstGeom prst="leftBrace">
          <a:avLst>
            <a:gd name="adj1" fmla="val 81339"/>
            <a:gd name="adj2" fmla="val 44343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oneCellAnchor>
    <xdr:from>
      <xdr:col>6</xdr:col>
      <xdr:colOff>60614</xdr:colOff>
      <xdr:row>29</xdr:row>
      <xdr:rowOff>155864</xdr:rowOff>
    </xdr:from>
    <xdr:ext cx="1666876" cy="3885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0" name="TextBox 99"/>
            <xdr:cNvSpPr txBox="1"/>
          </xdr:nvSpPr>
          <xdr:spPr>
            <a:xfrm>
              <a:off x="5304411885" y="13919489"/>
              <a:ext cx="1666876" cy="3885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3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𝑨</m:t>
                        </m:r>
                      </m:e>
                      <m:sub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𝑺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𝒎𝒊𝒏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𝒄𝒎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300" b="1"/>
            </a:p>
          </xdr:txBody>
        </xdr:sp>
      </mc:Choice>
      <mc:Fallback xmlns="">
        <xdr:sp macro="" textlink="">
          <xdr:nvSpPr>
            <xdr:cNvPr id="100" name="TextBox 99"/>
            <xdr:cNvSpPr txBox="1"/>
          </xdr:nvSpPr>
          <xdr:spPr>
            <a:xfrm>
              <a:off x="5304411885" y="13919489"/>
              <a:ext cx="1666876" cy="3885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300" b="1" i="0">
                  <a:latin typeface="Cambria Math" panose="02040503050406030204" pitchFamily="18" charset="0"/>
                </a:rPr>
                <a:t>𝑨_(𝑺,𝒎𝒊𝒏(𝒄𝒎𝟐))</a:t>
              </a:r>
              <a:endParaRPr lang="en-US" sz="2300" b="1"/>
            </a:p>
          </xdr:txBody>
        </xdr:sp>
      </mc:Fallback>
    </mc:AlternateContent>
    <xdr:clientData/>
  </xdr:oneCellAnchor>
  <xdr:oneCellAnchor>
    <xdr:from>
      <xdr:col>2</xdr:col>
      <xdr:colOff>129887</xdr:colOff>
      <xdr:row>28</xdr:row>
      <xdr:rowOff>199159</xdr:rowOff>
    </xdr:from>
    <xdr:ext cx="72736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1" name="TextBox 100"/>
            <xdr:cNvSpPr txBox="1"/>
          </xdr:nvSpPr>
          <xdr:spPr>
            <a:xfrm>
              <a:off x="5308139624" y="13286509"/>
              <a:ext cx="72736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𝒎𝒎</m:t>
                        </m:r>
                      </m:e>
                      <m:sup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101" name="TextBox 100"/>
            <xdr:cNvSpPr txBox="1"/>
          </xdr:nvSpPr>
          <xdr:spPr>
            <a:xfrm>
              <a:off x="5308139624" y="13286509"/>
              <a:ext cx="72736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</a:rPr>
                <a:t>〖𝒎𝒎〗^𝟐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7</xdr:col>
      <xdr:colOff>632113</xdr:colOff>
      <xdr:row>30</xdr:row>
      <xdr:rowOff>233795</xdr:rowOff>
    </xdr:from>
    <xdr:ext cx="209511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2" name="TextBox 101"/>
            <xdr:cNvSpPr txBox="1"/>
          </xdr:nvSpPr>
          <xdr:spPr>
            <a:xfrm>
              <a:off x="5304583376" y="14816570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𝜙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102" name="TextBox 101"/>
            <xdr:cNvSpPr txBox="1"/>
          </xdr:nvSpPr>
          <xdr:spPr>
            <a:xfrm>
              <a:off x="5304583376" y="14816570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𝜙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7</xdr:col>
      <xdr:colOff>675409</xdr:colOff>
      <xdr:row>32</xdr:row>
      <xdr:rowOff>0</xdr:rowOff>
    </xdr:from>
    <xdr:ext cx="209511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3" name="TextBox 102"/>
            <xdr:cNvSpPr txBox="1"/>
          </xdr:nvSpPr>
          <xdr:spPr>
            <a:xfrm>
              <a:off x="5304540080" y="15192375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𝜙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103" name="TextBox 102"/>
            <xdr:cNvSpPr txBox="1"/>
          </xdr:nvSpPr>
          <xdr:spPr>
            <a:xfrm>
              <a:off x="5304540080" y="15192375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𝜙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7</xdr:col>
      <xdr:colOff>692728</xdr:colOff>
      <xdr:row>32</xdr:row>
      <xdr:rowOff>337705</xdr:rowOff>
    </xdr:from>
    <xdr:ext cx="209511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4" name="TextBox 103"/>
            <xdr:cNvSpPr txBox="1"/>
          </xdr:nvSpPr>
          <xdr:spPr>
            <a:xfrm>
              <a:off x="5304522761" y="15530080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𝜙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104" name="TextBox 103"/>
            <xdr:cNvSpPr txBox="1"/>
          </xdr:nvSpPr>
          <xdr:spPr>
            <a:xfrm>
              <a:off x="5304522761" y="15530080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𝜙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7</xdr:col>
      <xdr:colOff>710046</xdr:colOff>
      <xdr:row>33</xdr:row>
      <xdr:rowOff>320386</xdr:rowOff>
    </xdr:from>
    <xdr:ext cx="209511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5" name="TextBox 104"/>
            <xdr:cNvSpPr txBox="1"/>
          </xdr:nvSpPr>
          <xdr:spPr>
            <a:xfrm>
              <a:off x="5304505443" y="15855661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𝜙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105" name="TextBox 104"/>
            <xdr:cNvSpPr txBox="1"/>
          </xdr:nvSpPr>
          <xdr:spPr>
            <a:xfrm>
              <a:off x="5304505443" y="15855661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𝜙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7</xdr:col>
      <xdr:colOff>710045</xdr:colOff>
      <xdr:row>34</xdr:row>
      <xdr:rowOff>329046</xdr:rowOff>
    </xdr:from>
    <xdr:ext cx="209511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6" name="TextBox 105"/>
            <xdr:cNvSpPr txBox="1"/>
          </xdr:nvSpPr>
          <xdr:spPr>
            <a:xfrm>
              <a:off x="5304505444" y="16207221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𝜙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106" name="TextBox 105"/>
            <xdr:cNvSpPr txBox="1"/>
          </xdr:nvSpPr>
          <xdr:spPr>
            <a:xfrm>
              <a:off x="5304505444" y="16207221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𝜙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7</xdr:col>
      <xdr:colOff>718704</xdr:colOff>
      <xdr:row>35</xdr:row>
      <xdr:rowOff>329045</xdr:rowOff>
    </xdr:from>
    <xdr:ext cx="209511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7" name="TextBox 106"/>
            <xdr:cNvSpPr txBox="1"/>
          </xdr:nvSpPr>
          <xdr:spPr>
            <a:xfrm>
              <a:off x="5304496785" y="16550120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𝜙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107" name="TextBox 106"/>
            <xdr:cNvSpPr txBox="1"/>
          </xdr:nvSpPr>
          <xdr:spPr>
            <a:xfrm>
              <a:off x="5304496785" y="16550120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𝜙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7</xdr:col>
      <xdr:colOff>727363</xdr:colOff>
      <xdr:row>36</xdr:row>
      <xdr:rowOff>320386</xdr:rowOff>
    </xdr:from>
    <xdr:ext cx="209511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8" name="TextBox 107"/>
            <xdr:cNvSpPr txBox="1"/>
          </xdr:nvSpPr>
          <xdr:spPr>
            <a:xfrm>
              <a:off x="5304488126" y="16884361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𝜙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108" name="TextBox 107"/>
            <xdr:cNvSpPr txBox="1"/>
          </xdr:nvSpPr>
          <xdr:spPr>
            <a:xfrm>
              <a:off x="5304488126" y="16884361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𝜙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7</xdr:col>
      <xdr:colOff>727363</xdr:colOff>
      <xdr:row>37</xdr:row>
      <xdr:rowOff>329046</xdr:rowOff>
    </xdr:from>
    <xdr:ext cx="209511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9" name="TextBox 108"/>
            <xdr:cNvSpPr txBox="1"/>
          </xdr:nvSpPr>
          <xdr:spPr>
            <a:xfrm>
              <a:off x="5304488126" y="17235921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𝜙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109" name="TextBox 108"/>
            <xdr:cNvSpPr txBox="1"/>
          </xdr:nvSpPr>
          <xdr:spPr>
            <a:xfrm>
              <a:off x="5304488126" y="17235921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𝜙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7</xdr:col>
      <xdr:colOff>727364</xdr:colOff>
      <xdr:row>38</xdr:row>
      <xdr:rowOff>329045</xdr:rowOff>
    </xdr:from>
    <xdr:ext cx="209511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0" name="TextBox 109"/>
            <xdr:cNvSpPr txBox="1"/>
          </xdr:nvSpPr>
          <xdr:spPr>
            <a:xfrm>
              <a:off x="5304488125" y="17578820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𝜙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110" name="TextBox 109"/>
            <xdr:cNvSpPr txBox="1"/>
          </xdr:nvSpPr>
          <xdr:spPr>
            <a:xfrm>
              <a:off x="5304488125" y="17578820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𝜙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7</xdr:col>
      <xdr:colOff>727363</xdr:colOff>
      <xdr:row>39</xdr:row>
      <xdr:rowOff>329045</xdr:rowOff>
    </xdr:from>
    <xdr:ext cx="209511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1" name="TextBox 110"/>
            <xdr:cNvSpPr txBox="1"/>
          </xdr:nvSpPr>
          <xdr:spPr>
            <a:xfrm>
              <a:off x="5304488126" y="17921720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𝜙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111" name="TextBox 110"/>
            <xdr:cNvSpPr txBox="1"/>
          </xdr:nvSpPr>
          <xdr:spPr>
            <a:xfrm>
              <a:off x="5304488126" y="17921720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𝜙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7</xdr:col>
      <xdr:colOff>718704</xdr:colOff>
      <xdr:row>40</xdr:row>
      <xdr:rowOff>311727</xdr:rowOff>
    </xdr:from>
    <xdr:ext cx="209511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2" name="TextBox 111"/>
            <xdr:cNvSpPr txBox="1"/>
          </xdr:nvSpPr>
          <xdr:spPr>
            <a:xfrm>
              <a:off x="5304496785" y="18247302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𝜙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112" name="TextBox 111"/>
            <xdr:cNvSpPr txBox="1"/>
          </xdr:nvSpPr>
          <xdr:spPr>
            <a:xfrm>
              <a:off x="5304496785" y="18247302"/>
              <a:ext cx="20951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𝜙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7</xdr:col>
      <xdr:colOff>0</xdr:colOff>
      <xdr:row>31</xdr:row>
      <xdr:rowOff>60614</xdr:rowOff>
    </xdr:from>
    <xdr:ext cx="418371" cy="2285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3" name="TextBox 112"/>
            <xdr:cNvSpPr txBox="1"/>
          </xdr:nvSpPr>
          <xdr:spPr>
            <a:xfrm>
              <a:off x="5305006629" y="14910089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𝒄𝒎</m:t>
                        </m:r>
                      </m:e>
                      <m:sup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113" name="TextBox 112"/>
            <xdr:cNvSpPr txBox="1"/>
          </xdr:nvSpPr>
          <xdr:spPr>
            <a:xfrm>
              <a:off x="5305006629" y="14910089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400" b="1" i="0">
                  <a:latin typeface="Cambria Math" panose="02040503050406030204" pitchFamily="18" charset="0"/>
                </a:rPr>
                <a:t>〖𝒄𝒎〗^𝟐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6</xdr:col>
      <xdr:colOff>684069</xdr:colOff>
      <xdr:row>32</xdr:row>
      <xdr:rowOff>60614</xdr:rowOff>
    </xdr:from>
    <xdr:ext cx="418371" cy="2285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4" name="TextBox 113"/>
            <xdr:cNvSpPr txBox="1"/>
          </xdr:nvSpPr>
          <xdr:spPr>
            <a:xfrm>
              <a:off x="5305036935" y="15252989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𝒄𝒎</m:t>
                        </m:r>
                      </m:e>
                      <m:sup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114" name="TextBox 113"/>
            <xdr:cNvSpPr txBox="1"/>
          </xdr:nvSpPr>
          <xdr:spPr>
            <a:xfrm>
              <a:off x="5305036935" y="15252989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400" b="1" i="0">
                  <a:latin typeface="Cambria Math" panose="02040503050406030204" pitchFamily="18" charset="0"/>
                </a:rPr>
                <a:t>〖𝒄𝒎〗^𝟐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6</xdr:col>
      <xdr:colOff>692728</xdr:colOff>
      <xdr:row>33</xdr:row>
      <xdr:rowOff>60614</xdr:rowOff>
    </xdr:from>
    <xdr:ext cx="418371" cy="2285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5" name="TextBox 114"/>
            <xdr:cNvSpPr txBox="1"/>
          </xdr:nvSpPr>
          <xdr:spPr>
            <a:xfrm>
              <a:off x="5305028276" y="15595889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𝒄𝒎</m:t>
                        </m:r>
                      </m:e>
                      <m:sup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115" name="TextBox 114"/>
            <xdr:cNvSpPr txBox="1"/>
          </xdr:nvSpPr>
          <xdr:spPr>
            <a:xfrm>
              <a:off x="5305028276" y="15595889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400" b="1" i="0">
                  <a:latin typeface="Cambria Math" panose="02040503050406030204" pitchFamily="18" charset="0"/>
                </a:rPr>
                <a:t>〖𝒄𝒎〗^𝟐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6</xdr:col>
      <xdr:colOff>701387</xdr:colOff>
      <xdr:row>34</xdr:row>
      <xdr:rowOff>60613</xdr:rowOff>
    </xdr:from>
    <xdr:ext cx="418371" cy="2285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6" name="TextBox 115"/>
            <xdr:cNvSpPr txBox="1"/>
          </xdr:nvSpPr>
          <xdr:spPr>
            <a:xfrm>
              <a:off x="5305019617" y="15938788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𝒄𝒎</m:t>
                        </m:r>
                      </m:e>
                      <m:sup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116" name="TextBox 115"/>
            <xdr:cNvSpPr txBox="1"/>
          </xdr:nvSpPr>
          <xdr:spPr>
            <a:xfrm>
              <a:off x="5305019617" y="15938788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400" b="1" i="0">
                  <a:latin typeface="Cambria Math" panose="02040503050406030204" pitchFamily="18" charset="0"/>
                </a:rPr>
                <a:t>〖𝒄𝒎〗^𝟐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6</xdr:col>
      <xdr:colOff>684069</xdr:colOff>
      <xdr:row>35</xdr:row>
      <xdr:rowOff>77932</xdr:rowOff>
    </xdr:from>
    <xdr:ext cx="418371" cy="2285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7" name="TextBox 116"/>
            <xdr:cNvSpPr txBox="1"/>
          </xdr:nvSpPr>
          <xdr:spPr>
            <a:xfrm>
              <a:off x="5305036935" y="16299007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𝒄𝒎</m:t>
                        </m:r>
                      </m:e>
                      <m:sup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117" name="TextBox 116"/>
            <xdr:cNvSpPr txBox="1"/>
          </xdr:nvSpPr>
          <xdr:spPr>
            <a:xfrm>
              <a:off x="5305036935" y="16299007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400" b="1" i="0">
                  <a:latin typeface="Cambria Math" panose="02040503050406030204" pitchFamily="18" charset="0"/>
                </a:rPr>
                <a:t>〖𝒄𝒎〗^𝟐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6</xdr:col>
      <xdr:colOff>710046</xdr:colOff>
      <xdr:row>36</xdr:row>
      <xdr:rowOff>69273</xdr:rowOff>
    </xdr:from>
    <xdr:ext cx="418371" cy="2285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8" name="TextBox 117"/>
            <xdr:cNvSpPr txBox="1"/>
          </xdr:nvSpPr>
          <xdr:spPr>
            <a:xfrm>
              <a:off x="5305010958" y="16633248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𝒄𝒎</m:t>
                        </m:r>
                      </m:e>
                      <m:sup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118" name="TextBox 117"/>
            <xdr:cNvSpPr txBox="1"/>
          </xdr:nvSpPr>
          <xdr:spPr>
            <a:xfrm>
              <a:off x="5305010958" y="16633248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400" b="1" i="0">
                  <a:latin typeface="Cambria Math" panose="02040503050406030204" pitchFamily="18" charset="0"/>
                </a:rPr>
                <a:t>〖𝒄𝒎〗^𝟐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6</xdr:col>
      <xdr:colOff>701387</xdr:colOff>
      <xdr:row>37</xdr:row>
      <xdr:rowOff>60613</xdr:rowOff>
    </xdr:from>
    <xdr:ext cx="418371" cy="2285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9" name="TextBox 118"/>
            <xdr:cNvSpPr txBox="1"/>
          </xdr:nvSpPr>
          <xdr:spPr>
            <a:xfrm>
              <a:off x="5305019617" y="16967488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𝒄𝒎</m:t>
                        </m:r>
                      </m:e>
                      <m:sup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119" name="TextBox 118"/>
            <xdr:cNvSpPr txBox="1"/>
          </xdr:nvSpPr>
          <xdr:spPr>
            <a:xfrm>
              <a:off x="5305019617" y="16967488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400" b="1" i="0">
                  <a:latin typeface="Cambria Math" panose="02040503050406030204" pitchFamily="18" charset="0"/>
                </a:rPr>
                <a:t>〖𝒄𝒎〗^𝟐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6</xdr:col>
      <xdr:colOff>701387</xdr:colOff>
      <xdr:row>38</xdr:row>
      <xdr:rowOff>69273</xdr:rowOff>
    </xdr:from>
    <xdr:ext cx="418371" cy="2285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0" name="TextBox 119"/>
            <xdr:cNvSpPr txBox="1"/>
          </xdr:nvSpPr>
          <xdr:spPr>
            <a:xfrm>
              <a:off x="5305019617" y="17319048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𝒄𝒎</m:t>
                        </m:r>
                      </m:e>
                      <m:sup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120" name="TextBox 119"/>
            <xdr:cNvSpPr txBox="1"/>
          </xdr:nvSpPr>
          <xdr:spPr>
            <a:xfrm>
              <a:off x="5305019617" y="17319048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400" b="1" i="0">
                  <a:latin typeface="Cambria Math" panose="02040503050406030204" pitchFamily="18" charset="0"/>
                </a:rPr>
                <a:t>〖𝒄𝒎〗^𝟐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7</xdr:col>
      <xdr:colOff>0</xdr:colOff>
      <xdr:row>39</xdr:row>
      <xdr:rowOff>77932</xdr:rowOff>
    </xdr:from>
    <xdr:ext cx="418371" cy="2285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1" name="TextBox 120"/>
            <xdr:cNvSpPr txBox="1"/>
          </xdr:nvSpPr>
          <xdr:spPr>
            <a:xfrm>
              <a:off x="5305006629" y="17670607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𝒄𝒎</m:t>
                        </m:r>
                      </m:e>
                      <m:sup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121" name="TextBox 120"/>
            <xdr:cNvSpPr txBox="1"/>
          </xdr:nvSpPr>
          <xdr:spPr>
            <a:xfrm>
              <a:off x="5305006629" y="17670607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400" b="1" i="0">
                  <a:latin typeface="Cambria Math" panose="02040503050406030204" pitchFamily="18" charset="0"/>
                </a:rPr>
                <a:t>〖𝒄𝒎〗^𝟐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6</xdr:col>
      <xdr:colOff>710046</xdr:colOff>
      <xdr:row>40</xdr:row>
      <xdr:rowOff>69272</xdr:rowOff>
    </xdr:from>
    <xdr:ext cx="418371" cy="2285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2" name="TextBox 121"/>
            <xdr:cNvSpPr txBox="1"/>
          </xdr:nvSpPr>
          <xdr:spPr>
            <a:xfrm>
              <a:off x="5305010958" y="18004847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𝒄𝒎</m:t>
                        </m:r>
                      </m:e>
                      <m:sup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122" name="TextBox 121"/>
            <xdr:cNvSpPr txBox="1"/>
          </xdr:nvSpPr>
          <xdr:spPr>
            <a:xfrm>
              <a:off x="5305010958" y="18004847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400" b="1" i="0">
                  <a:latin typeface="Cambria Math" panose="02040503050406030204" pitchFamily="18" charset="0"/>
                </a:rPr>
                <a:t>〖𝒄𝒎〗^𝟐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6</xdr:col>
      <xdr:colOff>710046</xdr:colOff>
      <xdr:row>41</xdr:row>
      <xdr:rowOff>77932</xdr:rowOff>
    </xdr:from>
    <xdr:ext cx="418371" cy="2285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3" name="TextBox 122"/>
            <xdr:cNvSpPr txBox="1"/>
          </xdr:nvSpPr>
          <xdr:spPr>
            <a:xfrm>
              <a:off x="5305010958" y="18356407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𝒄𝒎</m:t>
                        </m:r>
                      </m:e>
                      <m:sup>
                        <m:r>
                          <a:rPr lang="en-US" sz="1400" b="1" i="1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123" name="TextBox 122"/>
            <xdr:cNvSpPr txBox="1"/>
          </xdr:nvSpPr>
          <xdr:spPr>
            <a:xfrm>
              <a:off x="5305010958" y="18356407"/>
              <a:ext cx="418371" cy="2285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400" b="1" i="0">
                  <a:latin typeface="Cambria Math" panose="02040503050406030204" pitchFamily="18" charset="0"/>
                </a:rPr>
                <a:t>〖𝒄𝒎〗^𝟐</a:t>
              </a:r>
              <a:endParaRPr lang="en-US" sz="1400" b="1"/>
            </a:p>
          </xdr:txBody>
        </xdr:sp>
      </mc:Fallback>
    </mc:AlternateContent>
    <xdr:clientData/>
  </xdr:oneCellAnchor>
  <xdr:twoCellAnchor>
    <xdr:from>
      <xdr:col>7</xdr:col>
      <xdr:colOff>943840</xdr:colOff>
      <xdr:row>28</xdr:row>
      <xdr:rowOff>502227</xdr:rowOff>
    </xdr:from>
    <xdr:to>
      <xdr:col>8</xdr:col>
      <xdr:colOff>233796</xdr:colOff>
      <xdr:row>29</xdr:row>
      <xdr:rowOff>233796</xdr:rowOff>
    </xdr:to>
    <xdr:cxnSp macro="">
      <xdr:nvCxnSpPr>
        <xdr:cNvPr id="124" name="Straight Arrow Connector 123"/>
        <xdr:cNvCxnSpPr/>
      </xdr:nvCxnSpPr>
      <xdr:spPr>
        <a:xfrm flipH="1" flipV="1">
          <a:off x="5304105354" y="13589577"/>
          <a:ext cx="375806" cy="40784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216478</xdr:colOff>
      <xdr:row>4</xdr:row>
      <xdr:rowOff>415637</xdr:rowOff>
    </xdr:from>
    <xdr:to>
      <xdr:col>10</xdr:col>
      <xdr:colOff>225136</xdr:colOff>
      <xdr:row>7</xdr:row>
      <xdr:rowOff>268431</xdr:rowOff>
    </xdr:to>
    <xdr:cxnSp macro="">
      <xdr:nvCxnSpPr>
        <xdr:cNvPr id="125" name="Straight Arrow Connector 124"/>
        <xdr:cNvCxnSpPr/>
      </xdr:nvCxnSpPr>
      <xdr:spPr>
        <a:xfrm>
          <a:off x="5303466314" y="2453987"/>
          <a:ext cx="8658" cy="119581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8</xdr:col>
      <xdr:colOff>86592</xdr:colOff>
      <xdr:row>5</xdr:row>
      <xdr:rowOff>242455</xdr:rowOff>
    </xdr:from>
    <xdr:ext cx="844681" cy="3041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6" name="TextBox 125"/>
            <xdr:cNvSpPr txBox="1"/>
          </xdr:nvSpPr>
          <xdr:spPr>
            <a:xfrm>
              <a:off x="5246720273" y="2736273"/>
              <a:ext cx="844681" cy="3041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8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8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8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1800" b="1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300" b="1"/>
            </a:p>
          </xdr:txBody>
        </xdr:sp>
      </mc:Choice>
      <mc:Fallback xmlns="">
        <xdr:sp macro="" textlink="">
          <xdr:nvSpPr>
            <xdr:cNvPr id="126" name="TextBox 125"/>
            <xdr:cNvSpPr txBox="1"/>
          </xdr:nvSpPr>
          <xdr:spPr>
            <a:xfrm>
              <a:off x="5246720273" y="2736273"/>
              <a:ext cx="844681" cy="3041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8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𝒅_((𝒎𝒎))</a:t>
              </a:r>
              <a:endParaRPr lang="en-US" sz="2300" b="1"/>
            </a:p>
          </xdr:txBody>
        </xdr:sp>
      </mc:Fallback>
    </mc:AlternateContent>
    <xdr:clientData/>
  </xdr:oneCellAnchor>
  <xdr:twoCellAnchor editAs="oneCell">
    <xdr:from>
      <xdr:col>13</xdr:col>
      <xdr:colOff>173181</xdr:colOff>
      <xdr:row>20</xdr:row>
      <xdr:rowOff>329046</xdr:rowOff>
    </xdr:from>
    <xdr:to>
      <xdr:col>31</xdr:col>
      <xdr:colOff>70937</xdr:colOff>
      <xdr:row>22</xdr:row>
      <xdr:rowOff>185933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239882677" y="9542319"/>
          <a:ext cx="5993756" cy="1354910"/>
        </a:xfrm>
        <a:prstGeom prst="rect">
          <a:avLst/>
        </a:prstGeom>
      </xdr:spPr>
    </xdr:pic>
    <xdr:clientData/>
  </xdr:twoCellAnchor>
  <xdr:oneCellAnchor>
    <xdr:from>
      <xdr:col>7</xdr:col>
      <xdr:colOff>138545</xdr:colOff>
      <xdr:row>15</xdr:row>
      <xdr:rowOff>86591</xdr:rowOff>
    </xdr:from>
    <xdr:ext cx="875686" cy="3885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0" name="TextBox 129"/>
            <xdr:cNvSpPr txBox="1"/>
          </xdr:nvSpPr>
          <xdr:spPr>
            <a:xfrm>
              <a:off x="5247719701" y="7013864"/>
              <a:ext cx="875686" cy="3885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3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𝒃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23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300" b="1"/>
            </a:p>
          </xdr:txBody>
        </xdr:sp>
      </mc:Choice>
      <mc:Fallback xmlns="">
        <xdr:sp macro="" textlink="">
          <xdr:nvSpPr>
            <xdr:cNvPr id="130" name="TextBox 129"/>
            <xdr:cNvSpPr txBox="1"/>
          </xdr:nvSpPr>
          <xdr:spPr>
            <a:xfrm>
              <a:off x="5247719701" y="7013864"/>
              <a:ext cx="875686" cy="3885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300" b="1" i="0">
                  <a:latin typeface="Cambria Math" panose="02040503050406030204" pitchFamily="18" charset="0"/>
                </a:rPr>
                <a:t>𝒅_(𝒃(𝒎𝒎))</a:t>
              </a:r>
              <a:endParaRPr lang="en-US" sz="2300" b="1"/>
            </a:p>
          </xdr:txBody>
        </xdr:sp>
      </mc:Fallback>
    </mc:AlternateContent>
    <xdr:clientData/>
  </xdr:oneCellAnchor>
  <xdr:twoCellAnchor editAs="oneCell">
    <xdr:from>
      <xdr:col>15</xdr:col>
      <xdr:colOff>69273</xdr:colOff>
      <xdr:row>27</xdr:row>
      <xdr:rowOff>129888</xdr:rowOff>
    </xdr:from>
    <xdr:to>
      <xdr:col>30</xdr:col>
      <xdr:colOff>289997</xdr:colOff>
      <xdr:row>32</xdr:row>
      <xdr:rowOff>275111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239984003" y="12243956"/>
          <a:ext cx="5355565" cy="2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16</xdr:row>
      <xdr:rowOff>14287</xdr:rowOff>
    </xdr:from>
    <xdr:ext cx="300251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9983557099" y="2300287"/>
              <a:ext cx="30025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∅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9983557099" y="2300287"/>
              <a:ext cx="30025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5</xdr:col>
      <xdr:colOff>85725</xdr:colOff>
      <xdr:row>18</xdr:row>
      <xdr:rowOff>0</xdr:rowOff>
    </xdr:from>
    <xdr:ext cx="36692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9983576149" y="2667000"/>
              <a:ext cx="36692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∅</m:t>
                    </m:r>
                    <m:r>
                      <a:rPr lang="en-US" sz="2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𝑐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9983576149" y="2667000"/>
              <a:ext cx="36692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en-US" sz="2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𝑐</a:t>
              </a:r>
              <a:endParaRPr lang="en-US" sz="2400"/>
            </a:p>
          </xdr:txBody>
        </xdr:sp>
      </mc:Fallback>
    </mc:AlternateContent>
    <xdr:clientData/>
  </xdr:oneCellAnchor>
  <xdr:twoCellAnchor editAs="oneCell">
    <xdr:from>
      <xdr:col>17</xdr:col>
      <xdr:colOff>276225</xdr:colOff>
      <xdr:row>22</xdr:row>
      <xdr:rowOff>0</xdr:rowOff>
    </xdr:from>
    <xdr:to>
      <xdr:col>18</xdr:col>
      <xdr:colOff>485599</xdr:colOff>
      <xdr:row>24</xdr:row>
      <xdr:rowOff>11886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5618401" y="3429000"/>
          <a:ext cx="818974" cy="392886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21</xdr:row>
      <xdr:rowOff>161925</xdr:rowOff>
    </xdr:from>
    <xdr:to>
      <xdr:col>16</xdr:col>
      <xdr:colOff>580790</xdr:colOff>
      <xdr:row>24</xdr:row>
      <xdr:rowOff>1123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6742410" y="4162425"/>
          <a:ext cx="1123715" cy="410698"/>
        </a:xfrm>
        <a:prstGeom prst="rect">
          <a:avLst/>
        </a:prstGeom>
      </xdr:spPr>
    </xdr:pic>
    <xdr:clientData/>
  </xdr:twoCellAnchor>
  <xdr:oneCellAnchor>
    <xdr:from>
      <xdr:col>5</xdr:col>
      <xdr:colOff>171450</xdr:colOff>
      <xdr:row>116</xdr:row>
      <xdr:rowOff>14287</xdr:rowOff>
    </xdr:from>
    <xdr:ext cx="300251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9983880949" y="3062287"/>
              <a:ext cx="30025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∅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9983880949" y="3062287"/>
              <a:ext cx="30025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5</xdr:col>
      <xdr:colOff>85725</xdr:colOff>
      <xdr:row>118</xdr:row>
      <xdr:rowOff>0</xdr:rowOff>
    </xdr:from>
    <xdr:ext cx="36692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9983899999" y="3429000"/>
              <a:ext cx="36692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∅</m:t>
                    </m:r>
                    <m:r>
                      <a:rPr lang="en-US" sz="2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𝑐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9983899999" y="3429000"/>
              <a:ext cx="36692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en-US" sz="2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𝑐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17</xdr:col>
      <xdr:colOff>276225</xdr:colOff>
      <xdr:row>122</xdr:row>
      <xdr:rowOff>0</xdr:rowOff>
    </xdr:from>
    <xdr:ext cx="818974" cy="392886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5618401" y="4191000"/>
          <a:ext cx="818974" cy="392886"/>
        </a:xfrm>
        <a:prstGeom prst="rect">
          <a:avLst/>
        </a:prstGeom>
      </xdr:spPr>
    </xdr:pic>
    <xdr:clientData/>
  </xdr:oneCellAnchor>
  <xdr:oneCellAnchor>
    <xdr:from>
      <xdr:col>15</xdr:col>
      <xdr:colOff>66675</xdr:colOff>
      <xdr:row>121</xdr:row>
      <xdr:rowOff>161925</xdr:rowOff>
    </xdr:from>
    <xdr:ext cx="1123715" cy="410698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6742410" y="4162425"/>
          <a:ext cx="1123715" cy="410698"/>
        </a:xfrm>
        <a:prstGeom prst="rect">
          <a:avLst/>
        </a:prstGeom>
      </xdr:spPr>
    </xdr:pic>
    <xdr:clientData/>
  </xdr:oneCellAnchor>
  <xdr:oneCellAnchor>
    <xdr:from>
      <xdr:col>5</xdr:col>
      <xdr:colOff>171450</xdr:colOff>
      <xdr:row>83</xdr:row>
      <xdr:rowOff>14287</xdr:rowOff>
    </xdr:from>
    <xdr:ext cx="300251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/>
            <xdr:cNvSpPr txBox="1"/>
          </xdr:nvSpPr>
          <xdr:spPr>
            <a:xfrm>
              <a:off x="9984490549" y="3062287"/>
              <a:ext cx="30025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∅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13" name="TextBox 12"/>
            <xdr:cNvSpPr txBox="1"/>
          </xdr:nvSpPr>
          <xdr:spPr>
            <a:xfrm>
              <a:off x="9984490549" y="3062287"/>
              <a:ext cx="30025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5</xdr:col>
      <xdr:colOff>85725</xdr:colOff>
      <xdr:row>85</xdr:row>
      <xdr:rowOff>0</xdr:rowOff>
    </xdr:from>
    <xdr:ext cx="36692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9984509599" y="3429000"/>
              <a:ext cx="36692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∅</m:t>
                    </m:r>
                    <m:r>
                      <a:rPr lang="en-US" sz="2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𝑐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9984509599" y="3429000"/>
              <a:ext cx="36692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en-US" sz="2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𝑐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17</xdr:col>
      <xdr:colOff>276225</xdr:colOff>
      <xdr:row>89</xdr:row>
      <xdr:rowOff>0</xdr:rowOff>
    </xdr:from>
    <xdr:ext cx="818974" cy="392886"/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6228001" y="4191000"/>
          <a:ext cx="818974" cy="392886"/>
        </a:xfrm>
        <a:prstGeom prst="rect">
          <a:avLst/>
        </a:prstGeom>
      </xdr:spPr>
    </xdr:pic>
    <xdr:clientData/>
  </xdr:oneCellAnchor>
  <xdr:oneCellAnchor>
    <xdr:from>
      <xdr:col>15</xdr:col>
      <xdr:colOff>66675</xdr:colOff>
      <xdr:row>88</xdr:row>
      <xdr:rowOff>161925</xdr:rowOff>
    </xdr:from>
    <xdr:ext cx="1123715" cy="410698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7352010" y="4162425"/>
          <a:ext cx="1123715" cy="410698"/>
        </a:xfrm>
        <a:prstGeom prst="rect">
          <a:avLst/>
        </a:prstGeom>
      </xdr:spPr>
    </xdr:pic>
    <xdr:clientData/>
  </xdr:oneCellAnchor>
  <xdr:twoCellAnchor editAs="oneCell">
    <xdr:from>
      <xdr:col>7</xdr:col>
      <xdr:colOff>286722</xdr:colOff>
      <xdr:row>26</xdr:row>
      <xdr:rowOff>28575</xdr:rowOff>
    </xdr:from>
    <xdr:to>
      <xdr:col>15</xdr:col>
      <xdr:colOff>600074</xdr:colOff>
      <xdr:row>31</xdr:row>
      <xdr:rowOff>66554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77942326" y="5553075"/>
          <a:ext cx="5190152" cy="2419229"/>
        </a:xfrm>
        <a:prstGeom prst="rect">
          <a:avLst/>
        </a:prstGeom>
      </xdr:spPr>
    </xdr:pic>
    <xdr:clientData/>
  </xdr:twoCellAnchor>
  <xdr:twoCellAnchor>
    <xdr:from>
      <xdr:col>6</xdr:col>
      <xdr:colOff>447675</xdr:colOff>
      <xdr:row>29</xdr:row>
      <xdr:rowOff>57150</xdr:rowOff>
    </xdr:from>
    <xdr:to>
      <xdr:col>7</xdr:col>
      <xdr:colOff>485775</xdr:colOff>
      <xdr:row>30</xdr:row>
      <xdr:rowOff>28575</xdr:rowOff>
    </xdr:to>
    <xdr:cxnSp macro="">
      <xdr:nvCxnSpPr>
        <xdr:cNvPr id="7" name="Straight Arrow Connector 6"/>
        <xdr:cNvCxnSpPr/>
      </xdr:nvCxnSpPr>
      <xdr:spPr>
        <a:xfrm flipH="1">
          <a:off x="9982933425" y="6153150"/>
          <a:ext cx="809625" cy="1619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248622</xdr:colOff>
      <xdr:row>94</xdr:row>
      <xdr:rowOff>28575</xdr:rowOff>
    </xdr:from>
    <xdr:to>
      <xdr:col>16</xdr:col>
      <xdr:colOff>95676</xdr:colOff>
      <xdr:row>100</xdr:row>
      <xdr:rowOff>28575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77837124" y="22860000"/>
          <a:ext cx="5333454" cy="2486025"/>
        </a:xfrm>
        <a:prstGeom prst="rect">
          <a:avLst/>
        </a:prstGeom>
      </xdr:spPr>
    </xdr:pic>
    <xdr:clientData/>
  </xdr:twoCellAnchor>
  <xdr:twoCellAnchor>
    <xdr:from>
      <xdr:col>6</xdr:col>
      <xdr:colOff>476249</xdr:colOff>
      <xdr:row>95</xdr:row>
      <xdr:rowOff>180975</xdr:rowOff>
    </xdr:from>
    <xdr:to>
      <xdr:col>7</xdr:col>
      <xdr:colOff>514350</xdr:colOff>
      <xdr:row>98</xdr:row>
      <xdr:rowOff>0</xdr:rowOff>
    </xdr:to>
    <xdr:cxnSp macro="">
      <xdr:nvCxnSpPr>
        <xdr:cNvPr id="30" name="Straight Arrow Connector 29"/>
        <xdr:cNvCxnSpPr/>
      </xdr:nvCxnSpPr>
      <xdr:spPr>
        <a:xfrm flipH="1">
          <a:off x="9982904850" y="23202900"/>
          <a:ext cx="809626" cy="3905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85725</xdr:colOff>
      <xdr:row>19</xdr:row>
      <xdr:rowOff>138112</xdr:rowOff>
    </xdr:from>
    <xdr:ext cx="1105715" cy="4714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9982227760" y="4329112"/>
              <a:ext cx="1105715" cy="471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 rtl="1"/>
              <a:r>
                <a:rPr lang="en-US" sz="1600"/>
                <a:t>Ru=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𝑀𝑢</m:t>
                      </m:r>
                    </m:num>
                    <m:den>
                      <m:r>
                        <a:rPr lang="en-US" sz="16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∅</m:t>
                      </m:r>
                      <m:r>
                        <a:rPr lang="en-US" sz="16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∗</m:t>
                      </m:r>
                      <m:r>
                        <a:rPr lang="en-US" sz="16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𝑏</m:t>
                      </m:r>
                      <m:r>
                        <a:rPr lang="en-US" sz="16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∗</m:t>
                      </m:r>
                      <m:r>
                        <a:rPr lang="en-US" sz="16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𝑑</m:t>
                      </m:r>
                      <m:r>
                        <a:rPr lang="en-US" sz="16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^</m:t>
                      </m:r>
                      <m:r>
                        <a:rPr lang="en-US" sz="16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</m:oMath>
              </a14:m>
              <a:endParaRPr lang="en-US" sz="16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9982227760" y="4329112"/>
              <a:ext cx="1105715" cy="471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 rtl="1"/>
              <a:r>
                <a:rPr lang="en-US" sz="1600"/>
                <a:t>Ru=</a:t>
              </a:r>
              <a:r>
                <a:rPr lang="en-US" sz="1600" b="0" i="0">
                  <a:latin typeface="Cambria Math" panose="02040503050406030204" pitchFamily="18" charset="0"/>
                </a:rPr>
                <a:t>𝑀𝑢/(</a:t>
              </a:r>
              <a:r>
                <a:rPr lang="en-US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en-U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∗𝑏∗𝑑^2)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7</xdr:col>
      <xdr:colOff>238124</xdr:colOff>
      <xdr:row>22</xdr:row>
      <xdr:rowOff>9525</xdr:rowOff>
    </xdr:from>
    <xdr:ext cx="829490" cy="4714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/>
            <xdr:cNvSpPr txBox="1"/>
          </xdr:nvSpPr>
          <xdr:spPr>
            <a:xfrm>
              <a:off x="9982351586" y="4772025"/>
              <a:ext cx="829490" cy="471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 rtl="1"/>
              <a:r>
                <a:rPr lang="en-US" sz="1600" b="1" i="1"/>
                <a:t>m </a:t>
              </a:r>
              <a:r>
                <a:rPr lang="en-US" sz="1600" b="1"/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6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600" b="1" i="1">
                          <a:latin typeface="Cambria Math" panose="02040503050406030204" pitchFamily="18" charset="0"/>
                        </a:rPr>
                        <m:t>𝒇𝒚</m:t>
                      </m:r>
                    </m:num>
                    <m:den>
                      <m:r>
                        <a:rPr lang="en-US" sz="16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∅</m:t>
                      </m:r>
                      <m:r>
                        <a:rPr lang="en-US" sz="16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𝒄</m:t>
                      </m:r>
                      <m:r>
                        <a:rPr lang="en-US" sz="16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∗</m:t>
                      </m:r>
                      <m:r>
                        <a:rPr lang="en-US" sz="16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𝒇𝒄</m:t>
                      </m:r>
                    </m:den>
                  </m:f>
                </m:oMath>
              </a14:m>
              <a:endParaRPr lang="en-US" sz="1600" b="1"/>
            </a:p>
          </xdr:txBody>
        </xdr:sp>
      </mc:Choice>
      <mc:Fallback xmlns="">
        <xdr:sp macro="" textlink="">
          <xdr:nvSpPr>
            <xdr:cNvPr id="28" name="TextBox 27"/>
            <xdr:cNvSpPr txBox="1"/>
          </xdr:nvSpPr>
          <xdr:spPr>
            <a:xfrm>
              <a:off x="9982351586" y="4772025"/>
              <a:ext cx="829490" cy="471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 rtl="1"/>
              <a:r>
                <a:rPr lang="en-US" sz="1600" b="1" i="1"/>
                <a:t>m </a:t>
              </a:r>
              <a:r>
                <a:rPr lang="en-US" sz="1600" b="1"/>
                <a:t>= </a:t>
              </a:r>
              <a:r>
                <a:rPr lang="en-US" sz="1600" b="1" i="0">
                  <a:latin typeface="Cambria Math" panose="02040503050406030204" pitchFamily="18" charset="0"/>
                </a:rPr>
                <a:t>𝒇𝒚/(</a:t>
              </a:r>
              <a:r>
                <a:rPr lang="en-US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∅𝒄∗𝒇𝒄)</a:t>
              </a:r>
              <a:endParaRPr lang="en-US" sz="1600" b="1"/>
            </a:p>
          </xdr:txBody>
        </xdr:sp>
      </mc:Fallback>
    </mc:AlternateContent>
    <xdr:clientData/>
  </xdr:oneCellAnchor>
  <xdr:oneCellAnchor>
    <xdr:from>
      <xdr:col>5</xdr:col>
      <xdr:colOff>171450</xdr:colOff>
      <xdr:row>49</xdr:row>
      <xdr:rowOff>14287</xdr:rowOff>
    </xdr:from>
    <xdr:ext cx="300251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/>
            <xdr:cNvSpPr txBox="1"/>
          </xdr:nvSpPr>
          <xdr:spPr>
            <a:xfrm>
              <a:off x="9984490549" y="3633787"/>
              <a:ext cx="30025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∅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31" name="TextBox 30"/>
            <xdr:cNvSpPr txBox="1"/>
          </xdr:nvSpPr>
          <xdr:spPr>
            <a:xfrm>
              <a:off x="9984490549" y="3633787"/>
              <a:ext cx="300251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5</xdr:col>
      <xdr:colOff>85725</xdr:colOff>
      <xdr:row>51</xdr:row>
      <xdr:rowOff>0</xdr:rowOff>
    </xdr:from>
    <xdr:ext cx="36692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/>
            <xdr:cNvSpPr txBox="1"/>
          </xdr:nvSpPr>
          <xdr:spPr>
            <a:xfrm>
              <a:off x="9984509599" y="4000500"/>
              <a:ext cx="36692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∅</m:t>
                    </m:r>
                    <m:r>
                      <a:rPr lang="en-US" sz="2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𝑐</m:t>
                    </m:r>
                  </m:oMath>
                </m:oMathPara>
              </a14:m>
              <a:endParaRPr lang="en-US" sz="2400"/>
            </a:p>
          </xdr:txBody>
        </xdr:sp>
      </mc:Choice>
      <mc:Fallback xmlns="">
        <xdr:sp macro="" textlink="">
          <xdr:nvSpPr>
            <xdr:cNvPr id="32" name="TextBox 31"/>
            <xdr:cNvSpPr txBox="1"/>
          </xdr:nvSpPr>
          <xdr:spPr>
            <a:xfrm>
              <a:off x="9984509599" y="4000500"/>
              <a:ext cx="36692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en-US" sz="2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𝑐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17</xdr:col>
      <xdr:colOff>276225</xdr:colOff>
      <xdr:row>55</xdr:row>
      <xdr:rowOff>0</xdr:rowOff>
    </xdr:from>
    <xdr:ext cx="818974" cy="392886"/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6228001" y="4762500"/>
          <a:ext cx="818974" cy="392886"/>
        </a:xfrm>
        <a:prstGeom prst="rect">
          <a:avLst/>
        </a:prstGeom>
      </xdr:spPr>
    </xdr:pic>
    <xdr:clientData/>
  </xdr:oneCellAnchor>
  <xdr:oneCellAnchor>
    <xdr:from>
      <xdr:col>15</xdr:col>
      <xdr:colOff>66675</xdr:colOff>
      <xdr:row>54</xdr:row>
      <xdr:rowOff>161925</xdr:rowOff>
    </xdr:from>
    <xdr:ext cx="1123715" cy="410698"/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7352010" y="4733925"/>
          <a:ext cx="1123715" cy="410698"/>
        </a:xfrm>
        <a:prstGeom prst="rect">
          <a:avLst/>
        </a:prstGeom>
      </xdr:spPr>
    </xdr:pic>
    <xdr:clientData/>
  </xdr:oneCellAnchor>
  <xdr:oneCellAnchor>
    <xdr:from>
      <xdr:col>7</xdr:col>
      <xdr:colOff>104775</xdr:colOff>
      <xdr:row>60</xdr:row>
      <xdr:rowOff>47625</xdr:rowOff>
    </xdr:from>
    <xdr:ext cx="6952590" cy="2660559"/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76361835" y="14049375"/>
          <a:ext cx="6952590" cy="2660559"/>
        </a:xfrm>
        <a:prstGeom prst="rect">
          <a:avLst/>
        </a:prstGeom>
      </xdr:spPr>
    </xdr:pic>
    <xdr:clientData/>
  </xdr:oneCellAnchor>
  <xdr:oneCellAnchor>
    <xdr:from>
      <xdr:col>7</xdr:col>
      <xdr:colOff>85725</xdr:colOff>
      <xdr:row>52</xdr:row>
      <xdr:rowOff>138112</xdr:rowOff>
    </xdr:from>
    <xdr:ext cx="1105715" cy="4714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Box 37"/>
            <xdr:cNvSpPr txBox="1"/>
          </xdr:nvSpPr>
          <xdr:spPr>
            <a:xfrm>
              <a:off x="9982227760" y="4329112"/>
              <a:ext cx="1105715" cy="471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 rtl="1"/>
              <a:r>
                <a:rPr lang="en-US" sz="1600"/>
                <a:t>Ru=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𝑀𝑢</m:t>
                      </m:r>
                    </m:num>
                    <m:den>
                      <m:r>
                        <a:rPr lang="en-US" sz="16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∅</m:t>
                      </m:r>
                      <m:r>
                        <a:rPr lang="en-US" sz="16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∗</m:t>
                      </m:r>
                      <m:r>
                        <a:rPr lang="en-US" sz="16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𝑏</m:t>
                      </m:r>
                      <m:r>
                        <a:rPr lang="en-US" sz="16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∗</m:t>
                      </m:r>
                      <m:r>
                        <a:rPr lang="en-US" sz="16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𝑑</m:t>
                      </m:r>
                      <m:r>
                        <a:rPr lang="en-US" sz="16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^</m:t>
                      </m:r>
                      <m:r>
                        <a:rPr lang="en-US" sz="16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</m:oMath>
              </a14:m>
              <a:endParaRPr lang="en-US" sz="1600"/>
            </a:p>
          </xdr:txBody>
        </xdr:sp>
      </mc:Choice>
      <mc:Fallback xmlns="">
        <xdr:sp macro="" textlink="">
          <xdr:nvSpPr>
            <xdr:cNvPr id="38" name="TextBox 37"/>
            <xdr:cNvSpPr txBox="1"/>
          </xdr:nvSpPr>
          <xdr:spPr>
            <a:xfrm>
              <a:off x="9982227760" y="4329112"/>
              <a:ext cx="1105715" cy="471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 rtl="1"/>
              <a:r>
                <a:rPr lang="en-US" sz="1600"/>
                <a:t>Ru=</a:t>
              </a:r>
              <a:r>
                <a:rPr lang="en-US" sz="1600" b="0" i="0">
                  <a:latin typeface="Cambria Math" panose="02040503050406030204" pitchFamily="18" charset="0"/>
                </a:rPr>
                <a:t>𝑀𝑢/(</a:t>
              </a:r>
              <a:r>
                <a:rPr lang="en-US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en-U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∗𝑏∗𝑑^2)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7</xdr:col>
      <xdr:colOff>238124</xdr:colOff>
      <xdr:row>55</xdr:row>
      <xdr:rowOff>9525</xdr:rowOff>
    </xdr:from>
    <xdr:ext cx="829490" cy="4714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Box 38"/>
            <xdr:cNvSpPr txBox="1"/>
          </xdr:nvSpPr>
          <xdr:spPr>
            <a:xfrm>
              <a:off x="9982351586" y="4772025"/>
              <a:ext cx="829490" cy="471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 rtl="1"/>
              <a:r>
                <a:rPr lang="en-US" sz="1600" b="1" i="1"/>
                <a:t>m </a:t>
              </a:r>
              <a:r>
                <a:rPr lang="en-US" sz="1600" b="1"/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6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600" b="1" i="1">
                          <a:latin typeface="Cambria Math" panose="02040503050406030204" pitchFamily="18" charset="0"/>
                        </a:rPr>
                        <m:t>𝒇𝒚</m:t>
                      </m:r>
                    </m:num>
                    <m:den>
                      <m:r>
                        <a:rPr lang="en-US" sz="16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∅</m:t>
                      </m:r>
                      <m:r>
                        <a:rPr lang="en-US" sz="16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𝒄</m:t>
                      </m:r>
                      <m:r>
                        <a:rPr lang="en-US" sz="16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∗</m:t>
                      </m:r>
                      <m:r>
                        <a:rPr lang="en-US" sz="16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𝒇𝒄</m:t>
                      </m:r>
                    </m:den>
                  </m:f>
                </m:oMath>
              </a14:m>
              <a:endParaRPr lang="en-US" sz="1600" b="1"/>
            </a:p>
          </xdr:txBody>
        </xdr:sp>
      </mc:Choice>
      <mc:Fallback xmlns="">
        <xdr:sp macro="" textlink="">
          <xdr:nvSpPr>
            <xdr:cNvPr id="39" name="TextBox 38"/>
            <xdr:cNvSpPr txBox="1"/>
          </xdr:nvSpPr>
          <xdr:spPr>
            <a:xfrm>
              <a:off x="9982351586" y="4772025"/>
              <a:ext cx="829490" cy="4714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 rtl="1"/>
              <a:r>
                <a:rPr lang="en-US" sz="1600" b="1" i="1"/>
                <a:t>m </a:t>
              </a:r>
              <a:r>
                <a:rPr lang="en-US" sz="1600" b="1"/>
                <a:t>= </a:t>
              </a:r>
              <a:r>
                <a:rPr lang="en-US" sz="1600" b="1" i="0">
                  <a:latin typeface="Cambria Math" panose="02040503050406030204" pitchFamily="18" charset="0"/>
                </a:rPr>
                <a:t>𝒇𝒚/(</a:t>
              </a:r>
              <a:r>
                <a:rPr lang="en-US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∅𝒄∗𝒇𝒄)</a:t>
              </a:r>
              <a:endParaRPr lang="en-US" sz="1600" b="1"/>
            </a:p>
          </xdr:txBody>
        </xdr:sp>
      </mc:Fallback>
    </mc:AlternateContent>
    <xdr:clientData/>
  </xdr:oneCellAnchor>
  <xdr:twoCellAnchor>
    <xdr:from>
      <xdr:col>6</xdr:col>
      <xdr:colOff>447674</xdr:colOff>
      <xdr:row>62</xdr:row>
      <xdr:rowOff>57150</xdr:rowOff>
    </xdr:from>
    <xdr:to>
      <xdr:col>9</xdr:col>
      <xdr:colOff>28575</xdr:colOff>
      <xdr:row>63</xdr:row>
      <xdr:rowOff>657225</xdr:rowOff>
    </xdr:to>
    <xdr:cxnSp macro="">
      <xdr:nvCxnSpPr>
        <xdr:cNvPr id="36" name="Straight Arrow Connector 35"/>
        <xdr:cNvCxnSpPr/>
      </xdr:nvCxnSpPr>
      <xdr:spPr>
        <a:xfrm flipH="1">
          <a:off x="9982171425" y="14439900"/>
          <a:ext cx="1571626" cy="790575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414363</xdr:colOff>
      <xdr:row>8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0566437" y="0"/>
          <a:ext cx="7119963" cy="1924050"/>
        </a:xfrm>
        <a:prstGeom prst="rect">
          <a:avLst/>
        </a:prstGeom>
      </xdr:spPr>
    </xdr:pic>
    <xdr:clientData/>
  </xdr:twoCellAnchor>
  <xdr:twoCellAnchor editAs="oneCell">
    <xdr:from>
      <xdr:col>11</xdr:col>
      <xdr:colOff>409574</xdr:colOff>
      <xdr:row>0</xdr:row>
      <xdr:rowOff>0</xdr:rowOff>
    </xdr:from>
    <xdr:to>
      <xdr:col>22</xdr:col>
      <xdr:colOff>484920</xdr:colOff>
      <xdr:row>8</xdr:row>
      <xdr:rowOff>43222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3790280" y="0"/>
          <a:ext cx="6780946" cy="19482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8</xdr:row>
      <xdr:rowOff>57150</xdr:rowOff>
    </xdr:from>
    <xdr:to>
      <xdr:col>12</xdr:col>
      <xdr:colOff>591305</xdr:colOff>
      <xdr:row>28</xdr:row>
      <xdr:rowOff>38100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79779895" y="1962150"/>
          <a:ext cx="7811256" cy="5029200"/>
        </a:xfrm>
        <a:prstGeom prst="rect">
          <a:avLst/>
        </a:prstGeom>
      </xdr:spPr>
    </xdr:pic>
    <xdr:clientData/>
  </xdr:twoCellAnchor>
  <xdr:twoCellAnchor editAs="oneCell">
    <xdr:from>
      <xdr:col>3</xdr:col>
      <xdr:colOff>561625</xdr:colOff>
      <xdr:row>24</xdr:row>
      <xdr:rowOff>9524</xdr:rowOff>
    </xdr:from>
    <xdr:to>
      <xdr:col>7</xdr:col>
      <xdr:colOff>447438</xdr:colOff>
      <xdr:row>26</xdr:row>
      <xdr:rowOff>371474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82971762" y="5724524"/>
          <a:ext cx="2324213" cy="981075"/>
        </a:xfrm>
        <a:prstGeom prst="rect">
          <a:avLst/>
        </a:prstGeom>
      </xdr:spPr>
    </xdr:pic>
    <xdr:clientData/>
  </xdr:twoCellAnchor>
  <xdr:twoCellAnchor editAs="oneCell">
    <xdr:from>
      <xdr:col>18</xdr:col>
      <xdr:colOff>298266</xdr:colOff>
      <xdr:row>9</xdr:row>
      <xdr:rowOff>28574</xdr:rowOff>
    </xdr:from>
    <xdr:to>
      <xdr:col>22</xdr:col>
      <xdr:colOff>439040</xdr:colOff>
      <xdr:row>14</xdr:row>
      <xdr:rowOff>180974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73836160" y="2171699"/>
          <a:ext cx="2579174" cy="1343025"/>
        </a:xfrm>
        <a:prstGeom prst="rect">
          <a:avLst/>
        </a:prstGeom>
      </xdr:spPr>
    </xdr:pic>
    <xdr:clientData/>
  </xdr:twoCellAnchor>
  <xdr:twoCellAnchor editAs="oneCell">
    <xdr:from>
      <xdr:col>16</xdr:col>
      <xdr:colOff>129059</xdr:colOff>
      <xdr:row>15</xdr:row>
      <xdr:rowOff>171449</xdr:rowOff>
    </xdr:from>
    <xdr:to>
      <xdr:col>20</xdr:col>
      <xdr:colOff>343671</xdr:colOff>
      <xdr:row>21</xdr:row>
      <xdr:rowOff>161924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75150729" y="3743324"/>
          <a:ext cx="2653012" cy="1419225"/>
        </a:xfrm>
        <a:prstGeom prst="rect">
          <a:avLst/>
        </a:prstGeom>
      </xdr:spPr>
    </xdr:pic>
    <xdr:clientData/>
  </xdr:twoCellAnchor>
  <xdr:twoCellAnchor editAs="oneCell">
    <xdr:from>
      <xdr:col>14</xdr:col>
      <xdr:colOff>238125</xdr:colOff>
      <xdr:row>9</xdr:row>
      <xdr:rowOff>23274</xdr:rowOff>
    </xdr:from>
    <xdr:to>
      <xdr:col>18</xdr:col>
      <xdr:colOff>47336</xdr:colOff>
      <xdr:row>14</xdr:row>
      <xdr:rowOff>188204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76666264" y="2166399"/>
          <a:ext cx="2247611" cy="1355555"/>
        </a:xfrm>
        <a:prstGeom prst="rect">
          <a:avLst/>
        </a:prstGeom>
      </xdr:spPr>
    </xdr:pic>
    <xdr:clientData/>
  </xdr:twoCellAnchor>
  <xdr:oneCellAnchor>
    <xdr:from>
      <xdr:col>5</xdr:col>
      <xdr:colOff>276225</xdr:colOff>
      <xdr:row>31</xdr:row>
      <xdr:rowOff>134970</xdr:rowOff>
    </xdr:from>
    <xdr:ext cx="3552825" cy="7003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9980809350" y="8031195"/>
              <a:ext cx="3552825" cy="700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𝑽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𝒄</m:t>
                        </m:r>
                      </m:sub>
                    </m:sSub>
                    <m:r>
                      <a:rPr lang="en-US" sz="2400" b="1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24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2400" b="1" i="1">
                                <a:latin typeface="Cambria Math" panose="02040503050406030204" pitchFamily="18" charset="0"/>
                              </a:rPr>
                              <m:t>𝟒</m:t>
                            </m:r>
                          </m:num>
                          <m:den>
                            <m:r>
                              <a:rPr lang="en-US" sz="2400" b="1" i="1">
                                <a:latin typeface="Cambria Math" panose="02040503050406030204" pitchFamily="18" charset="0"/>
                              </a:rPr>
                              <m:t>𝟔</m:t>
                            </m:r>
                          </m:den>
                        </m:f>
                        <m:sSub>
                          <m:sSubPr>
                            <m:ctrlPr>
                              <a:rPr lang="en-US" sz="24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24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𝝀</m:t>
                            </m:r>
                          </m:e>
                          <m:sub>
                            <m:r>
                              <a:rPr lang="en-US" sz="2400" b="1" i="1">
                                <a:latin typeface="Cambria Math" panose="02040503050406030204" pitchFamily="18" charset="0"/>
                              </a:rPr>
                              <m:t>𝑺</m:t>
                            </m:r>
                          </m:sub>
                        </m:sSub>
                        <m:r>
                          <a:rPr lang="en-US" sz="24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𝝀</m:t>
                        </m:r>
                        <m:sSubSup>
                          <m:sSubSupPr>
                            <m:ctrlPr>
                              <a:rPr lang="en-US" sz="24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24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𝝆</m:t>
                            </m:r>
                          </m:e>
                          <m:sub>
                            <m:r>
                              <a:rPr lang="en-US" sz="24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𝑾</m:t>
                            </m:r>
                          </m:sub>
                          <m:sup>
                            <m:r>
                              <a:rPr lang="en-US" sz="24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𝟏</m:t>
                            </m:r>
                            <m:r>
                              <a:rPr lang="en-US" sz="24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en-US" sz="24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𝟑</m:t>
                            </m:r>
                          </m:sup>
                        </m:sSubSup>
                        <m:rad>
                          <m:radPr>
                            <m:degHide m:val="on"/>
                            <m:ctrlPr>
                              <a:rPr lang="en-US" sz="24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sSub>
                              <m:sSubPr>
                                <m:ctrlPr>
                                  <a:rPr lang="en-US" sz="2400" b="1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2400" b="1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𝒇</m:t>
                                </m:r>
                              </m:e>
                              <m:sub>
                                <m:r>
                                  <a:rPr lang="en-US" sz="2400" b="1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𝒄</m:t>
                                </m:r>
                              </m:sub>
                            </m:sSub>
                          </m:e>
                        </m:rad>
                      </m:e>
                    </m:d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𝒃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𝒘</m:t>
                        </m:r>
                      </m:sub>
                    </m:sSub>
                    <m:r>
                      <a:rPr lang="en-US" sz="2400" b="1" i="1">
                        <a:latin typeface="Cambria Math" panose="02040503050406030204" pitchFamily="18" charset="0"/>
                      </a:rPr>
                      <m:t>𝒅</m:t>
                    </m:r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21" name="TextBox 20"/>
            <xdr:cNvSpPr txBox="1"/>
          </xdr:nvSpPr>
          <xdr:spPr>
            <a:xfrm>
              <a:off x="9980809350" y="8031195"/>
              <a:ext cx="3552825" cy="7003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</a:rPr>
                <a:t>𝑽_𝒄=(𝟒/𝟔 </a:t>
              </a:r>
              <a:r>
                <a:rPr lang="en-US" sz="2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𝝀_</a:t>
              </a:r>
              <a:r>
                <a:rPr lang="en-US" sz="2400" b="1" i="0">
                  <a:latin typeface="Cambria Math" panose="02040503050406030204" pitchFamily="18" charset="0"/>
                </a:rPr>
                <a:t>𝑺</a:t>
              </a:r>
              <a:r>
                <a:rPr lang="en-US" sz="2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𝝀𝝆_𝑾^(𝟏/𝟑) √(𝒇_𝒄 )) </a:t>
              </a:r>
              <a:r>
                <a:rPr lang="en-US" sz="2400" b="1" i="0">
                  <a:latin typeface="Cambria Math" panose="02040503050406030204" pitchFamily="18" charset="0"/>
                </a:rPr>
                <a:t>𝒃_𝒘 𝒅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9</xdr:col>
      <xdr:colOff>161925</xdr:colOff>
      <xdr:row>33</xdr:row>
      <xdr:rowOff>47625</xdr:rowOff>
    </xdr:from>
    <xdr:ext cx="1385608" cy="405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TextBox 43"/>
            <xdr:cNvSpPr txBox="1"/>
          </xdr:nvSpPr>
          <xdr:spPr>
            <a:xfrm>
              <a:off x="9980652467" y="8591550"/>
              <a:ext cx="1385608" cy="405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𝒃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𝒘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4" name="TextBox 43"/>
            <xdr:cNvSpPr txBox="1"/>
          </xdr:nvSpPr>
          <xdr:spPr>
            <a:xfrm>
              <a:off x="9980652467" y="8591550"/>
              <a:ext cx="1385608" cy="405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</a:rPr>
                <a:t>𝒃_(𝒘(𝒎𝒎))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8</xdr:col>
      <xdr:colOff>419100</xdr:colOff>
      <xdr:row>35</xdr:row>
      <xdr:rowOff>57150</xdr:rowOff>
    </xdr:from>
    <xdr:ext cx="2052359" cy="405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TextBox 48"/>
            <xdr:cNvSpPr txBox="1"/>
          </xdr:nvSpPr>
          <xdr:spPr>
            <a:xfrm>
              <a:off x="9980338141" y="9134475"/>
              <a:ext cx="2052359" cy="405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𝑯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𝒘𝒂𝒇𝒇𝒍𝒆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49" name="TextBox 48"/>
            <xdr:cNvSpPr txBox="1"/>
          </xdr:nvSpPr>
          <xdr:spPr>
            <a:xfrm>
              <a:off x="9980338141" y="9134475"/>
              <a:ext cx="2052359" cy="405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</a:rPr>
                <a:t>𝑯_(𝒘𝒂𝒇𝒇𝒍𝒆(𝒎𝒎))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7</xdr:col>
      <xdr:colOff>600075</xdr:colOff>
      <xdr:row>36</xdr:row>
      <xdr:rowOff>257175</xdr:rowOff>
    </xdr:from>
    <xdr:ext cx="2938184" cy="571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TextBox 49"/>
            <xdr:cNvSpPr txBox="1"/>
          </xdr:nvSpPr>
          <xdr:spPr>
            <a:xfrm>
              <a:off x="9979880941" y="9601200"/>
              <a:ext cx="2938184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𝒄𝒐𝒗𝒆𝒓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𝒕𝒐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𝒄𝒆𝒏𝒕𝒆𝒓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𝒓𝒆𝒃𝒂𝒓</m:t>
                        </m:r>
                      </m:e>
                      <m:sub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1400" b="1"/>
            </a:p>
          </xdr:txBody>
        </xdr:sp>
      </mc:Choice>
      <mc:Fallback xmlns="">
        <xdr:sp macro="" textlink="">
          <xdr:nvSpPr>
            <xdr:cNvPr id="50" name="TextBox 49"/>
            <xdr:cNvSpPr txBox="1"/>
          </xdr:nvSpPr>
          <xdr:spPr>
            <a:xfrm>
              <a:off x="9979880941" y="9601200"/>
              <a:ext cx="2938184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r" rtl="1"/>
              <a:r>
                <a:rPr lang="en-US" sz="1800" b="1" i="0">
                  <a:latin typeface="Cambria Math" panose="02040503050406030204" pitchFamily="18" charset="0"/>
                </a:rPr>
                <a:t>〖𝒄𝒐𝒗𝒆𝒓 𝒕𝒐 𝒄𝒆𝒏𝒕𝒆𝒓 𝒓𝒆𝒃𝒂𝒓〗_((𝒎𝒎))</a:t>
              </a:r>
              <a:endParaRPr lang="en-US" sz="1400" b="1"/>
            </a:p>
          </xdr:txBody>
        </xdr:sp>
      </mc:Fallback>
    </mc:AlternateContent>
    <xdr:clientData/>
  </xdr:oneCellAnchor>
  <xdr:oneCellAnchor>
    <xdr:from>
      <xdr:col>9</xdr:col>
      <xdr:colOff>190500</xdr:colOff>
      <xdr:row>39</xdr:row>
      <xdr:rowOff>47625</xdr:rowOff>
    </xdr:from>
    <xdr:ext cx="1471333" cy="405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" name="TextBox 50"/>
            <xdr:cNvSpPr txBox="1"/>
          </xdr:nvSpPr>
          <xdr:spPr>
            <a:xfrm>
              <a:off x="9980538167" y="10191750"/>
              <a:ext cx="1471333" cy="405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1" name="TextBox 50"/>
            <xdr:cNvSpPr txBox="1"/>
          </xdr:nvSpPr>
          <xdr:spPr>
            <a:xfrm>
              <a:off x="9980538167" y="10191750"/>
              <a:ext cx="1471333" cy="405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</a:rPr>
                <a:t>𝒅_((𝒎𝒎))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9</xdr:col>
      <xdr:colOff>161925</xdr:colOff>
      <xdr:row>41</xdr:row>
      <xdr:rowOff>47625</xdr:rowOff>
    </xdr:from>
    <xdr:ext cx="1385608" cy="405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" name="TextBox 51"/>
            <xdr:cNvSpPr txBox="1"/>
          </xdr:nvSpPr>
          <xdr:spPr>
            <a:xfrm>
              <a:off x="9980652467" y="10725150"/>
              <a:ext cx="1385608" cy="405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𝒇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𝒚𝒕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2" name="TextBox 51"/>
            <xdr:cNvSpPr txBox="1"/>
          </xdr:nvSpPr>
          <xdr:spPr>
            <a:xfrm>
              <a:off x="9980652467" y="10725150"/>
              <a:ext cx="1385608" cy="405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</a:rPr>
                <a:t>𝒇_(𝒚𝒕(𝒎𝒎))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9</xdr:col>
      <xdr:colOff>114301</xdr:colOff>
      <xdr:row>45</xdr:row>
      <xdr:rowOff>38100</xdr:rowOff>
    </xdr:from>
    <xdr:ext cx="1566583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" name="TextBox 52"/>
            <xdr:cNvSpPr txBox="1"/>
          </xdr:nvSpPr>
          <xdr:spPr>
            <a:xfrm>
              <a:off x="9980519116" y="11249025"/>
              <a:ext cx="1566583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𝝓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𝒔𝒉𝒆𝒂𝒓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3" name="TextBox 52"/>
            <xdr:cNvSpPr txBox="1"/>
          </xdr:nvSpPr>
          <xdr:spPr>
            <a:xfrm>
              <a:off x="9980519116" y="11249025"/>
              <a:ext cx="1566583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𝝓_</a:t>
              </a:r>
              <a:r>
                <a:rPr lang="en-US" sz="2400" b="1" i="0">
                  <a:latin typeface="Cambria Math" panose="02040503050406030204" pitchFamily="18" charset="0"/>
                </a:rPr>
                <a:t>𝒔𝒉𝒆𝒂𝒓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9</xdr:col>
      <xdr:colOff>495300</xdr:colOff>
      <xdr:row>47</xdr:row>
      <xdr:rowOff>9525</xdr:rowOff>
    </xdr:from>
    <xdr:ext cx="766483" cy="500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" name="TextBox 53"/>
            <xdr:cNvSpPr txBox="1"/>
          </xdr:nvSpPr>
          <xdr:spPr>
            <a:xfrm>
              <a:off x="9980938217" y="11753850"/>
              <a:ext cx="766483" cy="500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𝝀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4" name="TextBox 53"/>
            <xdr:cNvSpPr txBox="1"/>
          </xdr:nvSpPr>
          <xdr:spPr>
            <a:xfrm>
              <a:off x="9980938217" y="11753850"/>
              <a:ext cx="766483" cy="500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𝝀_</a:t>
              </a:r>
              <a:r>
                <a:rPr lang="en-US" sz="3200" b="1" i="0">
                  <a:latin typeface="Cambria Math" panose="02040503050406030204" pitchFamily="18" charset="0"/>
                </a:rPr>
                <a:t>𝒔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8</xdr:col>
      <xdr:colOff>276225</xdr:colOff>
      <xdr:row>49</xdr:row>
      <xdr:rowOff>85724</xdr:rowOff>
    </xdr:from>
    <xdr:ext cx="2328586" cy="4857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5" name="TextBox 54"/>
            <xdr:cNvSpPr txBox="1"/>
          </xdr:nvSpPr>
          <xdr:spPr>
            <a:xfrm>
              <a:off x="9980204789" y="12363449"/>
              <a:ext cx="2328586" cy="485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𝑨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𝑺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𝒆𝒕𝒂𝒃𝒔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3200" b="1"/>
            </a:p>
          </xdr:txBody>
        </xdr:sp>
      </mc:Choice>
      <mc:Fallback xmlns="">
        <xdr:sp macro="" textlink="">
          <xdr:nvSpPr>
            <xdr:cNvPr id="55" name="TextBox 54"/>
            <xdr:cNvSpPr txBox="1"/>
          </xdr:nvSpPr>
          <xdr:spPr>
            <a:xfrm>
              <a:off x="9980204789" y="12363449"/>
              <a:ext cx="2328586" cy="485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r" rtl="1"/>
              <a:r>
                <a:rPr lang="en-US" sz="3200" b="1" i="0">
                  <a:latin typeface="Cambria Math" panose="02040503050406030204" pitchFamily="18" charset="0"/>
                </a:rPr>
                <a:t>𝑨_(𝑺,𝒆𝒕𝒂𝒃𝒔(𝒎𝒎𝟐))</a:t>
              </a:r>
              <a:endParaRPr lang="en-US" sz="3200" b="1"/>
            </a:p>
          </xdr:txBody>
        </xdr:sp>
      </mc:Fallback>
    </mc:AlternateContent>
    <xdr:clientData/>
  </xdr:oneCellAnchor>
  <xdr:oneCellAnchor>
    <xdr:from>
      <xdr:col>9</xdr:col>
      <xdr:colOff>381000</xdr:colOff>
      <xdr:row>51</xdr:row>
      <xdr:rowOff>85725</xdr:rowOff>
    </xdr:from>
    <xdr:ext cx="1118910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6" name="TextBox 55"/>
            <xdr:cNvSpPr txBox="1"/>
          </xdr:nvSpPr>
          <xdr:spPr>
            <a:xfrm>
              <a:off x="9980700090" y="13049250"/>
              <a:ext cx="111891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b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𝒘</m:t>
                        </m:r>
                      </m:sub>
                    </m:sSub>
                  </m:oMath>
                </m:oMathPara>
              </a14:m>
              <a:endParaRPr lang="en-US" sz="3200" b="1"/>
            </a:p>
          </xdr:txBody>
        </xdr:sp>
      </mc:Choice>
      <mc:Fallback xmlns="">
        <xdr:sp macro="" textlink="">
          <xdr:nvSpPr>
            <xdr:cNvPr id="56" name="TextBox 55"/>
            <xdr:cNvSpPr txBox="1"/>
          </xdr:nvSpPr>
          <xdr:spPr>
            <a:xfrm>
              <a:off x="9980700090" y="13049250"/>
              <a:ext cx="111891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b">
              <a:noAutofit/>
            </a:bodyPr>
            <a:lstStyle/>
            <a:p>
              <a:pPr algn="r" rtl="1"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𝝆_</a:t>
              </a:r>
              <a:r>
                <a:rPr lang="en-US" sz="3200" b="1" i="0">
                  <a:latin typeface="Cambria Math" panose="02040503050406030204" pitchFamily="18" charset="0"/>
                </a:rPr>
                <a:t>𝒘</a:t>
              </a:r>
              <a:endParaRPr lang="en-US" sz="3200" b="1"/>
            </a:p>
          </xdr:txBody>
        </xdr:sp>
      </mc:Fallback>
    </mc:AlternateContent>
    <xdr:clientData/>
  </xdr:oneCellAnchor>
  <xdr:oneCellAnchor>
    <xdr:from>
      <xdr:col>9</xdr:col>
      <xdr:colOff>514350</xdr:colOff>
      <xdr:row>53</xdr:row>
      <xdr:rowOff>133350</xdr:rowOff>
    </xdr:from>
    <xdr:ext cx="671234" cy="600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7" name="TextBox 56"/>
            <xdr:cNvSpPr txBox="1"/>
          </xdr:nvSpPr>
          <xdr:spPr>
            <a:xfrm>
              <a:off x="9981014416" y="13668375"/>
              <a:ext cx="671234" cy="600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8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bSup>
                          <m:sSubSupPr>
                            <m:ctrlPr>
                              <a:rPr lang="en-US" sz="28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2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𝝆</m:t>
                            </m:r>
                          </m:e>
                          <m:sub>
                            <m:r>
                              <a:rPr lang="en-US" sz="2800" b="1" i="1">
                                <a:latin typeface="Cambria Math" panose="02040503050406030204" pitchFamily="18" charset="0"/>
                              </a:rPr>
                              <m:t>𝒘</m:t>
                            </m:r>
                          </m:sub>
                          <m:sup>
                            <m:r>
                              <a:rPr lang="en-US" sz="2800" b="1" i="1">
                                <a:latin typeface="Cambria Math" panose="02040503050406030204" pitchFamily="18" charset="0"/>
                              </a:rPr>
                              <m:t>𝟏</m:t>
                            </m:r>
                            <m:r>
                              <a:rPr lang="en-US" sz="28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en-US" sz="2800" b="1" i="1">
                                <a:latin typeface="Cambria Math" panose="02040503050406030204" pitchFamily="18" charset="0"/>
                              </a:rPr>
                              <m:t>𝟑</m:t>
                            </m:r>
                          </m:sup>
                        </m:sSubSup>
                      </m:e>
                      <m:sub/>
                    </m:sSub>
                  </m:oMath>
                </m:oMathPara>
              </a14:m>
              <a:endParaRPr lang="en-US" sz="2800" b="1"/>
            </a:p>
          </xdr:txBody>
        </xdr:sp>
      </mc:Choice>
      <mc:Fallback xmlns="">
        <xdr:sp macro="" textlink="">
          <xdr:nvSpPr>
            <xdr:cNvPr id="57" name="TextBox 56"/>
            <xdr:cNvSpPr txBox="1"/>
          </xdr:nvSpPr>
          <xdr:spPr>
            <a:xfrm>
              <a:off x="9981014416" y="13668375"/>
              <a:ext cx="671234" cy="600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2800" b="1" i="0">
                  <a:latin typeface="Cambria Math" panose="02040503050406030204" pitchFamily="18" charset="0"/>
                </a:rPr>
                <a:t>〖</a:t>
              </a:r>
              <a:r>
                <a:rPr lang="en-US" sz="2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𝝆_</a:t>
              </a:r>
              <a:r>
                <a:rPr lang="en-US" sz="2800" b="1" i="0">
                  <a:latin typeface="Cambria Math" panose="02040503050406030204" pitchFamily="18" charset="0"/>
                </a:rPr>
                <a:t>𝒘^(𝟏/𝟑)〗_</a:t>
              </a:r>
              <a:endParaRPr lang="en-US" sz="2800" b="1"/>
            </a:p>
          </xdr:txBody>
        </xdr:sp>
      </mc:Fallback>
    </mc:AlternateContent>
    <xdr:clientData/>
  </xdr:oneCellAnchor>
  <xdr:oneCellAnchor>
    <xdr:from>
      <xdr:col>9</xdr:col>
      <xdr:colOff>95250</xdr:colOff>
      <xdr:row>54</xdr:row>
      <xdr:rowOff>371475</xdr:rowOff>
    </xdr:from>
    <xdr:ext cx="1471333" cy="5406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8" name="TextBox 57"/>
            <xdr:cNvSpPr txBox="1"/>
          </xdr:nvSpPr>
          <xdr:spPr>
            <a:xfrm>
              <a:off x="9980633417" y="14306550"/>
              <a:ext cx="1471333" cy="5406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𝑽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𝒄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𝑵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58" name="TextBox 57"/>
            <xdr:cNvSpPr txBox="1"/>
          </xdr:nvSpPr>
          <xdr:spPr>
            <a:xfrm>
              <a:off x="9980633417" y="14306550"/>
              <a:ext cx="1471333" cy="5406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3200" b="1" i="0">
                  <a:latin typeface="Cambria Math" panose="02040503050406030204" pitchFamily="18" charset="0"/>
                </a:rPr>
                <a:t>𝑽_(𝒄(𝑵))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9</xdr:col>
      <xdr:colOff>161925</xdr:colOff>
      <xdr:row>43</xdr:row>
      <xdr:rowOff>47625</xdr:rowOff>
    </xdr:from>
    <xdr:ext cx="1385608" cy="405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0" name="TextBox 59"/>
            <xdr:cNvSpPr txBox="1"/>
          </xdr:nvSpPr>
          <xdr:spPr>
            <a:xfrm>
              <a:off x="9980652467" y="10725150"/>
              <a:ext cx="1385608" cy="405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𝒇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𝒄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𝑵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60" name="TextBox 59"/>
            <xdr:cNvSpPr txBox="1"/>
          </xdr:nvSpPr>
          <xdr:spPr>
            <a:xfrm>
              <a:off x="9980652467" y="10725150"/>
              <a:ext cx="1385608" cy="405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2400" b="1" i="0">
                  <a:latin typeface="Cambria Math" panose="02040503050406030204" pitchFamily="18" charset="0"/>
                </a:rPr>
                <a:t>𝒇_(𝒄(𝑵/𝒎𝒎𝟐))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8</xdr:col>
      <xdr:colOff>228600</xdr:colOff>
      <xdr:row>56</xdr:row>
      <xdr:rowOff>266700</xdr:rowOff>
    </xdr:from>
    <xdr:ext cx="2004733" cy="5406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1" name="TextBox 60"/>
            <xdr:cNvSpPr txBox="1"/>
          </xdr:nvSpPr>
          <xdr:spPr>
            <a:xfrm>
              <a:off x="9980576267" y="15420975"/>
              <a:ext cx="2004733" cy="5406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𝑽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𝒖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𝒔𝒉𝒆𝒂𝒓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𝑵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61" name="TextBox 60"/>
            <xdr:cNvSpPr txBox="1"/>
          </xdr:nvSpPr>
          <xdr:spPr>
            <a:xfrm>
              <a:off x="9980576267" y="15420975"/>
              <a:ext cx="2004733" cy="5406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3200" b="1" i="0">
                  <a:latin typeface="Cambria Math" panose="02040503050406030204" pitchFamily="18" charset="0"/>
                </a:rPr>
                <a:t>𝑽_(𝒖,𝒔𝒉𝒆𝒂𝒓(𝑵))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8</xdr:col>
      <xdr:colOff>0</xdr:colOff>
      <xdr:row>59</xdr:row>
      <xdr:rowOff>0</xdr:rowOff>
    </xdr:from>
    <xdr:ext cx="2842933" cy="5068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2" name="TextBox 61"/>
            <xdr:cNvSpPr txBox="1"/>
          </xdr:nvSpPr>
          <xdr:spPr>
            <a:xfrm>
              <a:off x="9979966667" y="15992475"/>
              <a:ext cx="2842933" cy="5068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0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𝑨𝒗</m:t>
                        </m:r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/</m:t>
                        </m:r>
                      </m:e>
                      <m:sub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𝑺</m:t>
                        </m:r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3000" b="1"/>
            </a:p>
          </xdr:txBody>
        </xdr:sp>
      </mc:Choice>
      <mc:Fallback xmlns="">
        <xdr:sp macro="" textlink="">
          <xdr:nvSpPr>
            <xdr:cNvPr id="62" name="TextBox 61"/>
            <xdr:cNvSpPr txBox="1"/>
          </xdr:nvSpPr>
          <xdr:spPr>
            <a:xfrm>
              <a:off x="9979966667" y="15992475"/>
              <a:ext cx="2842933" cy="5068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3000" b="1" i="0">
                  <a:latin typeface="Cambria Math" panose="02040503050406030204" pitchFamily="18" charset="0"/>
                </a:rPr>
                <a:t>〖𝑨𝒗/〗_(𝑺(𝒎𝒎𝟐/𝒎𝒎))</a:t>
              </a:r>
              <a:endParaRPr lang="en-US" sz="3000" b="1"/>
            </a:p>
          </xdr:txBody>
        </xdr:sp>
      </mc:Fallback>
    </mc:AlternateContent>
    <xdr:clientData/>
  </xdr:oneCellAnchor>
  <xdr:twoCellAnchor editAs="oneCell">
    <xdr:from>
      <xdr:col>0</xdr:col>
      <xdr:colOff>123825</xdr:colOff>
      <xdr:row>58</xdr:row>
      <xdr:rowOff>142875</xdr:rowOff>
    </xdr:from>
    <xdr:to>
      <xdr:col>2</xdr:col>
      <xdr:colOff>569199</xdr:colOff>
      <xdr:row>61</xdr:row>
      <xdr:rowOff>180975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85898001" y="16144875"/>
          <a:ext cx="1664574" cy="866775"/>
        </a:xfrm>
        <a:prstGeom prst="rect">
          <a:avLst/>
        </a:prstGeom>
      </xdr:spPr>
    </xdr:pic>
    <xdr:clientData/>
  </xdr:twoCellAnchor>
  <xdr:oneCellAnchor>
    <xdr:from>
      <xdr:col>9</xdr:col>
      <xdr:colOff>400621</xdr:colOff>
      <xdr:row>62</xdr:row>
      <xdr:rowOff>49073</xdr:rowOff>
    </xdr:from>
    <xdr:ext cx="1961579" cy="2132152"/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79837800" y="16832123"/>
          <a:ext cx="1961579" cy="2132152"/>
        </a:xfrm>
        <a:prstGeom prst="rect">
          <a:avLst/>
        </a:prstGeom>
      </xdr:spPr>
    </xdr:pic>
    <xdr:clientData/>
  </xdr:oneCellAnchor>
  <xdr:oneCellAnchor>
    <xdr:from>
      <xdr:col>16</xdr:col>
      <xdr:colOff>76200</xdr:colOff>
      <xdr:row>64</xdr:row>
      <xdr:rowOff>161925</xdr:rowOff>
    </xdr:from>
    <xdr:ext cx="3643033" cy="7810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5" name="TextBox 64"/>
            <xdr:cNvSpPr txBox="1"/>
          </xdr:nvSpPr>
          <xdr:spPr>
            <a:xfrm>
              <a:off x="9974213567" y="32899350"/>
              <a:ext cx="3643033" cy="7810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600" b="1" i="1">
                            <a:latin typeface="Cambria Math" panose="02040503050406030204" pitchFamily="18" charset="0"/>
                          </a:rPr>
                          <m:t>𝑨𝒗</m:t>
                        </m:r>
                        <m:r>
                          <a:rPr lang="en-US" sz="3600" b="1" i="1">
                            <a:latin typeface="Cambria Math" panose="02040503050406030204" pitchFamily="18" charset="0"/>
                          </a:rPr>
                          <m:t>/</m:t>
                        </m:r>
                      </m:e>
                      <m:sub>
                        <m:r>
                          <a:rPr lang="en-US" sz="3600" b="1" i="1">
                            <a:latin typeface="Cambria Math" panose="02040503050406030204" pitchFamily="18" charset="0"/>
                          </a:rPr>
                          <m:t>𝑺</m:t>
                        </m:r>
                        <m:r>
                          <a:rPr lang="en-US" sz="36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600" b="1" i="1">
                            <a:latin typeface="Cambria Math" panose="02040503050406030204" pitchFamily="18" charset="0"/>
                          </a:rPr>
                          <m:t>𝒎𝒊𝒏</m:t>
                        </m:r>
                        <m:r>
                          <a:rPr lang="en-US" sz="36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6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36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6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6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36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65" name="TextBox 64"/>
            <xdr:cNvSpPr txBox="1"/>
          </xdr:nvSpPr>
          <xdr:spPr>
            <a:xfrm>
              <a:off x="9974213567" y="32899350"/>
              <a:ext cx="3643033" cy="7810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3600" b="1" i="0">
                  <a:latin typeface="Cambria Math" panose="02040503050406030204" pitchFamily="18" charset="0"/>
                </a:rPr>
                <a:t>〖𝑨𝒗/〗_(𝑺,𝒎𝒊𝒏(𝒎𝒎𝟐/𝒎𝒎))</a:t>
              </a:r>
              <a:endParaRPr lang="en-US" sz="2400" b="1"/>
            </a:p>
          </xdr:txBody>
        </xdr:sp>
      </mc:Fallback>
    </mc:AlternateContent>
    <xdr:clientData/>
  </xdr:oneCellAnchor>
  <xdr:twoCellAnchor>
    <xdr:from>
      <xdr:col>12</xdr:col>
      <xdr:colOff>581026</xdr:colOff>
      <xdr:row>62</xdr:row>
      <xdr:rowOff>114299</xdr:rowOff>
    </xdr:from>
    <xdr:to>
      <xdr:col>13</xdr:col>
      <xdr:colOff>323851</xdr:colOff>
      <xdr:row>71</xdr:row>
      <xdr:rowOff>57149</xdr:rowOff>
    </xdr:to>
    <xdr:sp macro="" textlink="">
      <xdr:nvSpPr>
        <xdr:cNvPr id="66" name="Left Brace 65"/>
        <xdr:cNvSpPr/>
      </xdr:nvSpPr>
      <xdr:spPr>
        <a:xfrm>
          <a:off x="9979437749" y="32375474"/>
          <a:ext cx="352425" cy="2085975"/>
        </a:xfrm>
        <a:prstGeom prst="leftBrace">
          <a:avLst>
            <a:gd name="adj1" fmla="val 100675"/>
            <a:gd name="adj2" fmla="val 48173"/>
          </a:avLst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oneCellAnchor>
    <xdr:from>
      <xdr:col>15</xdr:col>
      <xdr:colOff>76200</xdr:colOff>
      <xdr:row>64</xdr:row>
      <xdr:rowOff>204787</xdr:rowOff>
    </xdr:from>
    <xdr:ext cx="552064" cy="6887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7" name="TextBox 66"/>
            <xdr:cNvSpPr txBox="1"/>
          </xdr:nvSpPr>
          <xdr:spPr>
            <a:xfrm>
              <a:off x="9977914136" y="32942212"/>
              <a:ext cx="552064" cy="6887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4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≥</m:t>
                    </m:r>
                  </m:oMath>
                </m:oMathPara>
              </a14:m>
              <a:endParaRPr lang="en-US" sz="4400"/>
            </a:p>
          </xdr:txBody>
        </xdr:sp>
      </mc:Choice>
      <mc:Fallback xmlns="">
        <xdr:sp macro="" textlink="">
          <xdr:nvSpPr>
            <xdr:cNvPr id="67" name="TextBox 66"/>
            <xdr:cNvSpPr txBox="1"/>
          </xdr:nvSpPr>
          <xdr:spPr>
            <a:xfrm>
              <a:off x="9977914136" y="32942212"/>
              <a:ext cx="552064" cy="6887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4400" i="0">
                  <a:latin typeface="Cambria Math" panose="02040503050406030204" pitchFamily="18" charset="0"/>
                  <a:ea typeface="Cambria Math" panose="02040503050406030204" pitchFamily="18" charset="0"/>
                </a:rPr>
                <a:t>≥</a:t>
              </a:r>
              <a:endParaRPr lang="en-US" sz="4400"/>
            </a:p>
          </xdr:txBody>
        </xdr:sp>
      </mc:Fallback>
    </mc:AlternateContent>
    <xdr:clientData/>
  </xdr:oneCellAnchor>
  <xdr:twoCellAnchor>
    <xdr:from>
      <xdr:col>11</xdr:col>
      <xdr:colOff>276225</xdr:colOff>
      <xdr:row>67</xdr:row>
      <xdr:rowOff>85725</xdr:rowOff>
    </xdr:from>
    <xdr:to>
      <xdr:col>12</xdr:col>
      <xdr:colOff>285750</xdr:colOff>
      <xdr:row>69</xdr:row>
      <xdr:rowOff>123824</xdr:rowOff>
    </xdr:to>
    <xdr:sp macro="" textlink="">
      <xdr:nvSpPr>
        <xdr:cNvPr id="26" name="Rectangle 25"/>
        <xdr:cNvSpPr/>
      </xdr:nvSpPr>
      <xdr:spPr>
        <a:xfrm>
          <a:off x="9980085450" y="18059400"/>
          <a:ext cx="619125" cy="51434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12</xdr:col>
      <xdr:colOff>180974</xdr:colOff>
      <xdr:row>69</xdr:row>
      <xdr:rowOff>0</xdr:rowOff>
    </xdr:from>
    <xdr:to>
      <xdr:col>15</xdr:col>
      <xdr:colOff>76200</xdr:colOff>
      <xdr:row>70</xdr:row>
      <xdr:rowOff>38100</xdr:rowOff>
    </xdr:to>
    <xdr:cxnSp macro="">
      <xdr:nvCxnSpPr>
        <xdr:cNvPr id="29" name="Straight Arrow Connector 28"/>
        <xdr:cNvCxnSpPr/>
      </xdr:nvCxnSpPr>
      <xdr:spPr>
        <a:xfrm flipH="1">
          <a:off x="9978466200" y="18449925"/>
          <a:ext cx="1724026" cy="2762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6</xdr:col>
      <xdr:colOff>409575</xdr:colOff>
      <xdr:row>73</xdr:row>
      <xdr:rowOff>19050</xdr:rowOff>
    </xdr:from>
    <xdr:ext cx="3204883" cy="5068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TextBox 67"/>
            <xdr:cNvSpPr txBox="1"/>
          </xdr:nvSpPr>
          <xdr:spPr>
            <a:xfrm>
              <a:off x="9980414342" y="19421475"/>
              <a:ext cx="3204883" cy="5068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0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𝑨𝒗</m:t>
                        </m:r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/</m:t>
                        </m:r>
                      </m:e>
                      <m:sub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𝑺</m:t>
                        </m:r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𝒇𝒊𝒏𝒂𝒍</m:t>
                        </m:r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𝒎𝒎</m:t>
                        </m:r>
                        <m:r>
                          <a:rPr lang="en-US" sz="30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3000" b="1"/>
            </a:p>
          </xdr:txBody>
        </xdr:sp>
      </mc:Choice>
      <mc:Fallback xmlns="">
        <xdr:sp macro="" textlink="">
          <xdr:nvSpPr>
            <xdr:cNvPr id="68" name="TextBox 67"/>
            <xdr:cNvSpPr txBox="1"/>
          </xdr:nvSpPr>
          <xdr:spPr>
            <a:xfrm>
              <a:off x="9980414342" y="19421475"/>
              <a:ext cx="3204883" cy="5068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3000" b="1" i="0">
                  <a:latin typeface="Cambria Math" panose="02040503050406030204" pitchFamily="18" charset="0"/>
                </a:rPr>
                <a:t>〖𝑨𝒗/〗_(𝑺,𝒇𝒊𝒏𝒂𝒍(𝒎𝒎𝟐/𝒎𝒎))</a:t>
              </a:r>
              <a:endParaRPr lang="en-US" sz="3000" b="1"/>
            </a:p>
          </xdr:txBody>
        </xdr:sp>
      </mc:Fallback>
    </mc:AlternateContent>
    <xdr:clientData/>
  </xdr:oneCellAnchor>
  <xdr:oneCellAnchor>
    <xdr:from>
      <xdr:col>16</xdr:col>
      <xdr:colOff>180974</xdr:colOff>
      <xdr:row>27</xdr:row>
      <xdr:rowOff>205491</xdr:rowOff>
    </xdr:from>
    <xdr:ext cx="2857500" cy="5252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9" name="TextBox 68"/>
            <xdr:cNvSpPr txBox="1"/>
          </xdr:nvSpPr>
          <xdr:spPr>
            <a:xfrm>
              <a:off x="9974894326" y="6634866"/>
              <a:ext cx="2857500" cy="5252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𝑽</m:t>
                        </m:r>
                      </m:e>
                      <m:sub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𝒄</m:t>
                        </m:r>
                      </m:sub>
                    </m:sSub>
                    <m:r>
                      <a:rPr lang="en-US" sz="1800" b="1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8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800" b="1" i="1">
                                <a:latin typeface="Cambria Math" panose="02040503050406030204" pitchFamily="18" charset="0"/>
                              </a:rPr>
                              <m:t>𝟒</m:t>
                            </m:r>
                          </m:num>
                          <m:den>
                            <m:r>
                              <a:rPr lang="en-US" sz="1800" b="1" i="1">
                                <a:latin typeface="Cambria Math" panose="02040503050406030204" pitchFamily="18" charset="0"/>
                              </a:rPr>
                              <m:t>𝟔</m:t>
                            </m:r>
                          </m:den>
                        </m:f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𝝀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</a:rPr>
                              <m:t>𝑺</m:t>
                            </m:r>
                          </m:sub>
                        </m:sSub>
                        <m: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𝝀</m:t>
                        </m:r>
                        <m:sSubSup>
                          <m:sSubSup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𝝆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𝑾</m:t>
                            </m:r>
                          </m:sub>
                          <m:sup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𝟏</m:t>
                            </m:r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𝟑</m:t>
                            </m:r>
                          </m:sup>
                        </m:sSubSup>
                        <m:rad>
                          <m:radPr>
                            <m:degHide m:val="on"/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sSub>
                              <m:sSubPr>
                                <m:ctrlPr>
                                  <a:rPr lang="en-US" sz="1800" b="1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800" b="1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𝒇</m:t>
                                </m:r>
                              </m:e>
                              <m:sub>
                                <m:r>
                                  <a:rPr lang="en-US" sz="1800" b="1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𝒄</m:t>
                                </m:r>
                              </m:sub>
                            </m:sSub>
                          </m:e>
                        </m:rad>
                      </m:e>
                    </m:d>
                    <m:sSub>
                      <m:sSub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𝒃</m:t>
                        </m:r>
                      </m:e>
                      <m:sub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𝒘</m:t>
                        </m:r>
                      </m:sub>
                    </m:sSub>
                    <m:r>
                      <a:rPr lang="en-US" sz="1800" b="1" i="1">
                        <a:latin typeface="Cambria Math" panose="02040503050406030204" pitchFamily="18" charset="0"/>
                      </a:rPr>
                      <m:t>𝒅</m:t>
                    </m:r>
                  </m:oMath>
                </m:oMathPara>
              </a14:m>
              <a:endParaRPr lang="en-US" sz="1800" b="1"/>
            </a:p>
          </xdr:txBody>
        </xdr:sp>
      </mc:Choice>
      <mc:Fallback xmlns="">
        <xdr:sp macro="" textlink="">
          <xdr:nvSpPr>
            <xdr:cNvPr id="69" name="TextBox 68"/>
            <xdr:cNvSpPr txBox="1"/>
          </xdr:nvSpPr>
          <xdr:spPr>
            <a:xfrm>
              <a:off x="9974894326" y="6634866"/>
              <a:ext cx="2857500" cy="5252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r" rtl="1"/>
              <a:r>
                <a:rPr lang="en-US" sz="1800" b="1" i="0">
                  <a:latin typeface="Cambria Math" panose="02040503050406030204" pitchFamily="18" charset="0"/>
                </a:rPr>
                <a:t>𝑽_𝒄=(𝟒/𝟔 </a:t>
              </a:r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𝝀_</a:t>
              </a:r>
              <a:r>
                <a:rPr lang="en-US" sz="1800" b="1" i="0">
                  <a:latin typeface="Cambria Math" panose="02040503050406030204" pitchFamily="18" charset="0"/>
                </a:rPr>
                <a:t>𝑺</a:t>
              </a:r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𝝀𝝆_𝑾^(𝟏/𝟑) √(𝒇_𝒄 )) </a:t>
              </a:r>
              <a:r>
                <a:rPr lang="en-US" sz="1800" b="1" i="0">
                  <a:latin typeface="Cambria Math" panose="02040503050406030204" pitchFamily="18" charset="0"/>
                </a:rPr>
                <a:t>𝒃_𝒘 𝒅</a:t>
              </a:r>
              <a:endParaRPr lang="en-US" sz="1800" b="1"/>
            </a:p>
          </xdr:txBody>
        </xdr:sp>
      </mc:Fallback>
    </mc:AlternateContent>
    <xdr:clientData/>
  </xdr:oneCellAnchor>
  <xdr:oneCellAnchor>
    <xdr:from>
      <xdr:col>21</xdr:col>
      <xdr:colOff>361950</xdr:colOff>
      <xdr:row>28</xdr:row>
      <xdr:rowOff>84090</xdr:rowOff>
    </xdr:from>
    <xdr:ext cx="2466975" cy="3380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0" name="TextBox 69"/>
            <xdr:cNvSpPr txBox="1"/>
          </xdr:nvSpPr>
          <xdr:spPr>
            <a:xfrm>
              <a:off x="9972055875" y="7037340"/>
              <a:ext cx="2466975" cy="3380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𝑽</m:t>
                        </m:r>
                      </m:e>
                      <m:sub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𝒄</m:t>
                        </m:r>
                      </m:sub>
                    </m:sSub>
                    <m:r>
                      <a:rPr lang="en-US" sz="1800" b="1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𝟓𝟑</m:t>
                        </m:r>
                        <m: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𝝀</m:t>
                        </m:r>
                        <m:rad>
                          <m:radPr>
                            <m:degHide m:val="on"/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sSub>
                              <m:sSubPr>
                                <m:ctrlPr>
                                  <a:rPr lang="en-US" sz="1800" b="1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800" b="1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𝒇</m:t>
                                </m:r>
                              </m:e>
                              <m:sub>
                                <m:r>
                                  <a:rPr lang="en-US" sz="1800" b="1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𝒄</m:t>
                                </m:r>
                              </m:sub>
                            </m:sSub>
                          </m:e>
                        </m:rad>
                      </m:e>
                    </m:d>
                    <m:sSub>
                      <m:sSubPr>
                        <m:ctrlPr>
                          <a:rPr lang="en-US" sz="18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𝒃</m:t>
                        </m:r>
                      </m:e>
                      <m:sub>
                        <m:r>
                          <a:rPr lang="en-US" sz="1800" b="1" i="1">
                            <a:latin typeface="Cambria Math" panose="02040503050406030204" pitchFamily="18" charset="0"/>
                          </a:rPr>
                          <m:t>𝒘</m:t>
                        </m:r>
                      </m:sub>
                    </m:sSub>
                    <m:r>
                      <a:rPr lang="en-US" sz="1800" b="1" i="1">
                        <a:latin typeface="Cambria Math" panose="02040503050406030204" pitchFamily="18" charset="0"/>
                      </a:rPr>
                      <m:t>𝒅</m:t>
                    </m:r>
                  </m:oMath>
                </m:oMathPara>
              </a14:m>
              <a:endParaRPr lang="en-US" sz="1800" b="1"/>
            </a:p>
          </xdr:txBody>
        </xdr:sp>
      </mc:Choice>
      <mc:Fallback xmlns="">
        <xdr:sp macro="" textlink="">
          <xdr:nvSpPr>
            <xdr:cNvPr id="70" name="TextBox 69"/>
            <xdr:cNvSpPr txBox="1"/>
          </xdr:nvSpPr>
          <xdr:spPr>
            <a:xfrm>
              <a:off x="9972055875" y="7037340"/>
              <a:ext cx="2466975" cy="3380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r" rtl="1"/>
              <a:r>
                <a:rPr lang="en-US" sz="1800" b="1" i="0">
                  <a:latin typeface="Cambria Math" panose="02040503050406030204" pitchFamily="18" charset="0"/>
                </a:rPr>
                <a:t>𝑽_𝒄=(𝟎.𝟓𝟑</a:t>
              </a:r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𝝀√(𝒇_𝒄 )) </a:t>
              </a:r>
              <a:r>
                <a:rPr lang="en-US" sz="1800" b="1" i="0">
                  <a:latin typeface="Cambria Math" panose="02040503050406030204" pitchFamily="18" charset="0"/>
                </a:rPr>
                <a:t>𝒃_𝒘 𝒅</a:t>
              </a:r>
              <a:endParaRPr lang="en-US" sz="1800" b="1"/>
            </a:p>
          </xdr:txBody>
        </xdr:sp>
      </mc:Fallback>
    </mc:AlternateContent>
    <xdr:clientData/>
  </xdr:oneCellAnchor>
  <xdr:twoCellAnchor>
    <xdr:from>
      <xdr:col>5</xdr:col>
      <xdr:colOff>452464</xdr:colOff>
      <xdr:row>0</xdr:row>
      <xdr:rowOff>171450</xdr:rowOff>
    </xdr:from>
    <xdr:to>
      <xdr:col>6</xdr:col>
      <xdr:colOff>195289</xdr:colOff>
      <xdr:row>7</xdr:row>
      <xdr:rowOff>104775</xdr:rowOff>
    </xdr:to>
    <xdr:sp macro="" textlink="">
      <xdr:nvSpPr>
        <xdr:cNvPr id="71" name="Left Brace 70"/>
        <xdr:cNvSpPr/>
      </xdr:nvSpPr>
      <xdr:spPr>
        <a:xfrm rot="10800000">
          <a:off x="9983833511" y="171450"/>
          <a:ext cx="352425" cy="1600200"/>
        </a:xfrm>
        <a:prstGeom prst="leftBrace">
          <a:avLst>
            <a:gd name="adj1" fmla="val 100675"/>
            <a:gd name="adj2" fmla="val 55022"/>
          </a:avLst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oneCell">
    <xdr:from>
      <xdr:col>3</xdr:col>
      <xdr:colOff>238067</xdr:colOff>
      <xdr:row>2</xdr:row>
      <xdr:rowOff>180974</xdr:rowOff>
    </xdr:from>
    <xdr:to>
      <xdr:col>5</xdr:col>
      <xdr:colOff>223781</xdr:colOff>
      <xdr:row>4</xdr:row>
      <xdr:rowOff>228599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84414619" y="657224"/>
          <a:ext cx="1204914" cy="523875"/>
        </a:xfrm>
        <a:prstGeom prst="rect">
          <a:avLst/>
        </a:prstGeom>
      </xdr:spPr>
    </xdr:pic>
    <xdr:clientData/>
  </xdr:twoCellAnchor>
  <xdr:twoCellAnchor editAs="oneCell">
    <xdr:from>
      <xdr:col>14</xdr:col>
      <xdr:colOff>408720</xdr:colOff>
      <xdr:row>4</xdr:row>
      <xdr:rowOff>190501</xdr:rowOff>
    </xdr:from>
    <xdr:to>
      <xdr:col>16</xdr:col>
      <xdr:colOff>394434</xdr:colOff>
      <xdr:row>7</xdr:row>
      <xdr:rowOff>1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77538366" y="1143001"/>
          <a:ext cx="1204914" cy="523875"/>
        </a:xfrm>
        <a:prstGeom prst="rect">
          <a:avLst/>
        </a:prstGeom>
      </xdr:spPr>
    </xdr:pic>
    <xdr:clientData/>
  </xdr:twoCellAnchor>
  <xdr:oneCellAnchor>
    <xdr:from>
      <xdr:col>19</xdr:col>
      <xdr:colOff>95250</xdr:colOff>
      <xdr:row>54</xdr:row>
      <xdr:rowOff>390525</xdr:rowOff>
    </xdr:from>
    <xdr:ext cx="1642783" cy="5406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5" name="TextBox 74"/>
            <xdr:cNvSpPr txBox="1"/>
          </xdr:nvSpPr>
          <xdr:spPr>
            <a:xfrm>
              <a:off x="9974365967" y="15144750"/>
              <a:ext cx="1642783" cy="5406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𝑽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𝒄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𝒎𝒂𝒙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𝑵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75" name="TextBox 74"/>
            <xdr:cNvSpPr txBox="1"/>
          </xdr:nvSpPr>
          <xdr:spPr>
            <a:xfrm>
              <a:off x="9974365967" y="15144750"/>
              <a:ext cx="1642783" cy="5406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3200" b="1" i="0">
                  <a:latin typeface="Cambria Math" panose="02040503050406030204" pitchFamily="18" charset="0"/>
                </a:rPr>
                <a:t>𝑽_(𝒄,𝒎𝒂𝒙(𝑵))</a:t>
              </a:r>
              <a:endParaRPr lang="en-US" sz="2400" b="1"/>
            </a:p>
          </xdr:txBody>
        </xdr:sp>
      </mc:Fallback>
    </mc:AlternateContent>
    <xdr:clientData/>
  </xdr:oneCellAnchor>
  <xdr:twoCellAnchor editAs="oneCell">
    <xdr:from>
      <xdr:col>15</xdr:col>
      <xdr:colOff>38100</xdr:colOff>
      <xdr:row>58</xdr:row>
      <xdr:rowOff>28575</xdr:rowOff>
    </xdr:from>
    <xdr:to>
      <xdr:col>20</xdr:col>
      <xdr:colOff>437719</xdr:colOff>
      <xdr:row>60</xdr:row>
      <xdr:rowOff>95173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75056681" y="16030575"/>
          <a:ext cx="3447619" cy="619048"/>
        </a:xfrm>
        <a:prstGeom prst="rect">
          <a:avLst/>
        </a:prstGeom>
      </xdr:spPr>
    </xdr:pic>
    <xdr:clientData/>
  </xdr:twoCellAnchor>
  <xdr:twoCellAnchor>
    <xdr:from>
      <xdr:col>11</xdr:col>
      <xdr:colOff>438150</xdr:colOff>
      <xdr:row>58</xdr:row>
      <xdr:rowOff>9525</xdr:rowOff>
    </xdr:from>
    <xdr:to>
      <xdr:col>15</xdr:col>
      <xdr:colOff>371474</xdr:colOff>
      <xdr:row>58</xdr:row>
      <xdr:rowOff>247651</xdr:rowOff>
    </xdr:to>
    <xdr:cxnSp macro="">
      <xdr:nvCxnSpPr>
        <xdr:cNvPr id="77" name="Straight Arrow Connector 76"/>
        <xdr:cNvCxnSpPr/>
      </xdr:nvCxnSpPr>
      <xdr:spPr>
        <a:xfrm flipH="1">
          <a:off x="9978170926" y="16011525"/>
          <a:ext cx="2371724" cy="23812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352322</xdr:colOff>
      <xdr:row>58</xdr:row>
      <xdr:rowOff>9525</xdr:rowOff>
    </xdr:from>
    <xdr:to>
      <xdr:col>24</xdr:col>
      <xdr:colOff>428524</xdr:colOff>
      <xdr:row>60</xdr:row>
      <xdr:rowOff>66675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972627476" y="16011525"/>
          <a:ext cx="1295402" cy="609600"/>
        </a:xfrm>
        <a:prstGeom prst="rect">
          <a:avLst/>
        </a:prstGeom>
      </xdr:spPr>
    </xdr:pic>
    <xdr:clientData/>
  </xdr:twoCellAnchor>
  <xdr:twoCellAnchor>
    <xdr:from>
      <xdr:col>20</xdr:col>
      <xdr:colOff>219075</xdr:colOff>
      <xdr:row>58</xdr:row>
      <xdr:rowOff>266701</xdr:rowOff>
    </xdr:from>
    <xdr:to>
      <xdr:col>22</xdr:col>
      <xdr:colOff>552449</xdr:colOff>
      <xdr:row>59</xdr:row>
      <xdr:rowOff>0</xdr:rowOff>
    </xdr:to>
    <xdr:cxnSp macro="">
      <xdr:nvCxnSpPr>
        <xdr:cNvPr id="79" name="Straight Arrow Connector 78"/>
        <xdr:cNvCxnSpPr/>
      </xdr:nvCxnSpPr>
      <xdr:spPr>
        <a:xfrm flipH="1" flipV="1">
          <a:off x="9973722751" y="16268701"/>
          <a:ext cx="1552574" cy="952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419100</xdr:colOff>
      <xdr:row>50</xdr:row>
      <xdr:rowOff>9525</xdr:rowOff>
    </xdr:from>
    <xdr:to>
      <xdr:col>21</xdr:col>
      <xdr:colOff>209119</xdr:colOff>
      <xdr:row>51</xdr:row>
      <xdr:rowOff>285673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74675681" y="13449300"/>
          <a:ext cx="3447619" cy="619048"/>
        </a:xfrm>
        <a:prstGeom prst="rect">
          <a:avLst/>
        </a:prstGeom>
      </xdr:spPr>
    </xdr:pic>
    <xdr:clientData/>
  </xdr:twoCellAnchor>
  <xdr:twoCellAnchor>
    <xdr:from>
      <xdr:col>12</xdr:col>
      <xdr:colOff>209550</xdr:colOff>
      <xdr:row>49</xdr:row>
      <xdr:rowOff>333375</xdr:rowOff>
    </xdr:from>
    <xdr:to>
      <xdr:col>16</xdr:col>
      <xdr:colOff>142874</xdr:colOff>
      <xdr:row>50</xdr:row>
      <xdr:rowOff>228601</xdr:rowOff>
    </xdr:to>
    <xdr:cxnSp macro="">
      <xdr:nvCxnSpPr>
        <xdr:cNvPr id="83" name="Straight Arrow Connector 82"/>
        <xdr:cNvCxnSpPr/>
      </xdr:nvCxnSpPr>
      <xdr:spPr>
        <a:xfrm flipH="1">
          <a:off x="9977789926" y="13430250"/>
          <a:ext cx="2371724" cy="23812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sqref="A1:XFD1048576"/>
    </sheetView>
  </sheetViews>
  <sheetFormatPr defaultRowHeight="15" x14ac:dyDescent="0.25"/>
  <cols>
    <col min="1" max="16384" width="9.140625" style="1"/>
  </cols>
  <sheetData/>
  <sheetProtection algorithmName="SHA-512" hashValue="1ywWhbPDe4zyww2PlublU67pLu+fZ2WvPeaT+DZm3T6qXWQk6tKXG27S/FGlls9nFdWEbScw0wvvSCUTJUEQGw==" saltValue="2ptsGmMF8d7z1s+hCDZJqw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44"/>
  <sheetViews>
    <sheetView rightToLeft="1" topLeftCell="A31" zoomScale="110" zoomScaleNormal="110" workbookViewId="0">
      <selection activeCell="G14" sqref="G14:G15"/>
    </sheetView>
  </sheetViews>
  <sheetFormatPr defaultColWidth="4.85546875" defaultRowHeight="21" customHeight="1" x14ac:dyDescent="0.25"/>
  <cols>
    <col min="1" max="1" width="4.85546875" style="24"/>
    <col min="2" max="2" width="21" style="24" customWidth="1"/>
    <col min="3" max="7" width="10.7109375" style="24" customWidth="1"/>
    <col min="8" max="8" width="16.28515625" style="24" customWidth="1"/>
    <col min="9" max="15" width="4.85546875" style="24"/>
    <col min="16" max="16" width="8.42578125" style="24" bestFit="1" customWidth="1"/>
    <col min="17" max="17" width="4.85546875" style="24"/>
    <col min="18" max="18" width="6.140625" style="24" bestFit="1" customWidth="1"/>
    <col min="19" max="31" width="4.85546875" style="24"/>
    <col min="32" max="32" width="3.85546875" style="24" customWidth="1"/>
    <col min="33" max="33" width="2.85546875" style="24" hidden="1" customWidth="1"/>
    <col min="34" max="34" width="14.85546875" style="24" bestFit="1" customWidth="1"/>
    <col min="35" max="35" width="7.5703125" style="24" bestFit="1" customWidth="1"/>
    <col min="36" max="38" width="5.5703125" style="24" bestFit="1" customWidth="1"/>
    <col min="39" max="49" width="4.85546875" style="24"/>
    <col min="50" max="50" width="5.5703125" style="24" bestFit="1" customWidth="1"/>
    <col min="51" max="16384" width="4.85546875" style="24"/>
  </cols>
  <sheetData>
    <row r="1" spans="2:57" ht="47.25" customHeight="1" x14ac:dyDescent="0.4">
      <c r="B1" s="51" t="s">
        <v>16</v>
      </c>
      <c r="C1" s="51"/>
      <c r="D1" s="51"/>
      <c r="E1" s="51"/>
      <c r="F1" s="51"/>
      <c r="G1" s="51"/>
      <c r="H1" s="51"/>
      <c r="Q1" s="52"/>
      <c r="R1" s="52"/>
      <c r="S1" s="52"/>
      <c r="U1" s="53"/>
      <c r="V1" s="53"/>
      <c r="W1" s="53"/>
      <c r="X1" s="53"/>
      <c r="Y1" s="53"/>
      <c r="AN1" s="54"/>
      <c r="AO1" s="54"/>
      <c r="AP1" s="54"/>
    </row>
    <row r="2" spans="2:57" ht="42.75" customHeight="1" x14ac:dyDescent="0.25">
      <c r="B2" s="91" t="s">
        <v>0</v>
      </c>
      <c r="C2" s="92"/>
      <c r="D2" s="92"/>
      <c r="E2" s="92"/>
      <c r="F2" s="92"/>
      <c r="G2" s="92"/>
      <c r="H2" s="93"/>
      <c r="L2" s="55"/>
      <c r="M2" s="55"/>
      <c r="N2" s="55"/>
      <c r="O2" s="53"/>
      <c r="P2" s="53"/>
      <c r="Q2" s="53"/>
      <c r="R2" s="53"/>
      <c r="S2" s="53"/>
      <c r="U2" s="53"/>
      <c r="V2" s="53"/>
      <c r="W2" s="53"/>
      <c r="X2" s="53"/>
      <c r="Y2" s="53"/>
      <c r="Z2" s="53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2:57" ht="35.25" customHeight="1" x14ac:dyDescent="0.25">
      <c r="B3" s="27"/>
      <c r="C3" s="56" t="s">
        <v>8</v>
      </c>
      <c r="D3" s="56"/>
      <c r="E3" s="56"/>
      <c r="F3" s="56"/>
      <c r="G3" s="56"/>
      <c r="H3" s="15">
        <v>350</v>
      </c>
      <c r="L3" s="55"/>
      <c r="M3" s="55"/>
      <c r="N3" s="55"/>
      <c r="O3" s="53"/>
      <c r="P3" s="53"/>
      <c r="Q3" s="53"/>
      <c r="R3" s="53"/>
      <c r="S3" s="53"/>
      <c r="U3" s="53"/>
      <c r="V3" s="53"/>
      <c r="W3" s="53"/>
      <c r="X3" s="53"/>
      <c r="Y3" s="53"/>
      <c r="Z3" s="53"/>
      <c r="AD3" s="26"/>
      <c r="AE3" s="26"/>
      <c r="AF3" s="26"/>
      <c r="AG3" s="26"/>
      <c r="AH3" s="26"/>
      <c r="AI3" s="26"/>
      <c r="AJ3" s="3"/>
      <c r="AK3" s="3"/>
      <c r="AL3" s="3"/>
      <c r="AM3" s="3"/>
      <c r="AN3" s="26"/>
      <c r="AO3" s="4"/>
      <c r="AP3" s="5"/>
      <c r="AQ3" s="26"/>
      <c r="AR3" s="26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2:57" ht="35.25" customHeight="1" x14ac:dyDescent="0.25">
      <c r="B4" s="27"/>
      <c r="C4" s="56" t="s">
        <v>13</v>
      </c>
      <c r="D4" s="56"/>
      <c r="E4" s="56"/>
      <c r="F4" s="56"/>
      <c r="G4" s="56"/>
      <c r="H4" s="15">
        <v>70</v>
      </c>
      <c r="O4" s="59">
        <f>C23/10</f>
        <v>21</v>
      </c>
      <c r="P4" s="59"/>
      <c r="Q4" s="6"/>
      <c r="R4" s="29">
        <f>G16</f>
        <v>10</v>
      </c>
      <c r="S4" s="6"/>
      <c r="U4" s="53"/>
      <c r="V4" s="53"/>
      <c r="W4" s="53"/>
      <c r="X4" s="53"/>
      <c r="Y4" s="53"/>
      <c r="Z4" s="53"/>
      <c r="AD4" s="26"/>
      <c r="AE4" s="26"/>
      <c r="AF4" s="26"/>
      <c r="AG4" s="26"/>
      <c r="AH4" s="26" t="s">
        <v>15</v>
      </c>
      <c r="AI4" s="26" t="s">
        <v>12</v>
      </c>
      <c r="AJ4" s="3" t="s">
        <v>11</v>
      </c>
      <c r="AK4" s="3" t="s">
        <v>10</v>
      </c>
      <c r="AL4" s="3" t="s">
        <v>9</v>
      </c>
      <c r="AM4" s="3"/>
      <c r="AN4" s="26"/>
      <c r="AO4" s="4"/>
      <c r="AP4" s="5"/>
      <c r="AQ4" s="26"/>
      <c r="AR4" s="26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2:57" ht="35.25" customHeight="1" x14ac:dyDescent="0.25">
      <c r="B5" s="27"/>
      <c r="C5" s="56" t="s">
        <v>7</v>
      </c>
      <c r="D5" s="56"/>
      <c r="E5" s="56"/>
      <c r="F5" s="56"/>
      <c r="G5" s="56"/>
      <c r="H5" s="15">
        <v>120</v>
      </c>
      <c r="AD5" s="26"/>
      <c r="AE5" s="26"/>
      <c r="AF5" s="26"/>
      <c r="AG5" s="26"/>
      <c r="AH5" s="26">
        <v>60</v>
      </c>
      <c r="AI5" s="26">
        <f>60+AL5</f>
        <v>70</v>
      </c>
      <c r="AJ5" s="3">
        <v>18</v>
      </c>
      <c r="AK5" s="3">
        <v>13</v>
      </c>
      <c r="AL5" s="3">
        <v>10</v>
      </c>
      <c r="AM5" s="3"/>
      <c r="AN5" s="4" t="s">
        <v>1</v>
      </c>
      <c r="AO5" s="3"/>
      <c r="AP5" s="26"/>
      <c r="AQ5" s="26"/>
      <c r="AR5" s="26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</row>
    <row r="6" spans="2:57" ht="35.25" customHeight="1" x14ac:dyDescent="0.25">
      <c r="B6" s="27"/>
      <c r="C6" s="56" t="s">
        <v>6</v>
      </c>
      <c r="D6" s="56"/>
      <c r="E6" s="56"/>
      <c r="F6" s="56"/>
      <c r="G6" s="56"/>
      <c r="H6" s="15">
        <v>120</v>
      </c>
      <c r="I6" s="94">
        <f>AA7-(C26)</f>
        <v>313</v>
      </c>
      <c r="J6" s="95"/>
      <c r="K6" s="95"/>
      <c r="Y6" s="57">
        <f>H4</f>
        <v>70</v>
      </c>
      <c r="Z6" s="57"/>
      <c r="AD6" s="26"/>
      <c r="AE6" s="26"/>
      <c r="AF6" s="26"/>
      <c r="AG6" s="26"/>
      <c r="AH6" s="26">
        <v>60</v>
      </c>
      <c r="AI6" s="26">
        <f t="shared" ref="AI6" si="0">60+AL6</f>
        <v>70</v>
      </c>
      <c r="AJ6" s="26">
        <v>25</v>
      </c>
      <c r="AK6" s="26">
        <v>13</v>
      </c>
      <c r="AL6" s="26">
        <v>10</v>
      </c>
      <c r="AM6" s="26"/>
      <c r="AN6" s="4" t="s">
        <v>2</v>
      </c>
      <c r="AO6" s="26"/>
      <c r="AP6" s="26"/>
      <c r="AQ6" s="26"/>
      <c r="AR6" s="26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2:57" ht="35.25" customHeight="1" x14ac:dyDescent="0.25">
      <c r="B7" s="27"/>
      <c r="C7" s="56" t="s">
        <v>55</v>
      </c>
      <c r="D7" s="56"/>
      <c r="E7" s="56"/>
      <c r="F7" s="56"/>
      <c r="G7" s="56"/>
      <c r="H7" s="15">
        <v>920</v>
      </c>
      <c r="I7" s="94"/>
      <c r="J7" s="95"/>
      <c r="K7" s="95"/>
      <c r="M7" s="58"/>
      <c r="N7" s="58"/>
      <c r="Q7" s="62">
        <f>H7</f>
        <v>920</v>
      </c>
      <c r="R7" s="62"/>
      <c r="S7" s="62"/>
      <c r="V7" s="65">
        <f>H5</f>
        <v>120</v>
      </c>
      <c r="W7" s="65"/>
      <c r="X7" s="62">
        <f>H10</f>
        <v>280</v>
      </c>
      <c r="Y7" s="62"/>
      <c r="AA7" s="60">
        <f>H3</f>
        <v>350</v>
      </c>
      <c r="AB7" s="60"/>
      <c r="AD7" s="26"/>
      <c r="AE7" s="26"/>
      <c r="AF7" s="26"/>
      <c r="AG7" s="26"/>
      <c r="AH7" s="26">
        <v>80</v>
      </c>
      <c r="AI7" s="26">
        <f>80+AL7</f>
        <v>92</v>
      </c>
      <c r="AJ7" s="3">
        <v>28</v>
      </c>
      <c r="AK7" s="3">
        <v>18</v>
      </c>
      <c r="AL7" s="3">
        <v>12</v>
      </c>
      <c r="AM7" s="3"/>
      <c r="AN7" s="4" t="s">
        <v>3</v>
      </c>
      <c r="AO7" s="4"/>
      <c r="AP7" s="5"/>
      <c r="AQ7" s="26"/>
      <c r="AR7" s="26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2:57" ht="35.25" customHeight="1" x14ac:dyDescent="0.25">
      <c r="B8" s="27"/>
      <c r="C8" s="56" t="s">
        <v>56</v>
      </c>
      <c r="D8" s="56"/>
      <c r="E8" s="56"/>
      <c r="F8" s="56"/>
      <c r="G8" s="56"/>
      <c r="H8" s="15">
        <v>920</v>
      </c>
      <c r="Q8" s="62"/>
      <c r="R8" s="62"/>
      <c r="S8" s="62"/>
      <c r="X8" s="62"/>
      <c r="Y8" s="62"/>
      <c r="AD8" s="26"/>
      <c r="AE8" s="26"/>
      <c r="AF8" s="26"/>
      <c r="AG8" s="26"/>
      <c r="AH8" s="26">
        <v>90</v>
      </c>
      <c r="AI8" s="26">
        <f>90+AL8</f>
        <v>102</v>
      </c>
      <c r="AJ8" s="3">
        <v>33</v>
      </c>
      <c r="AK8" s="3">
        <v>18</v>
      </c>
      <c r="AL8" s="3">
        <v>12</v>
      </c>
      <c r="AM8" s="3"/>
      <c r="AN8" s="4" t="s">
        <v>4</v>
      </c>
      <c r="AO8" s="4"/>
      <c r="AP8" s="5"/>
      <c r="AQ8" s="26"/>
      <c r="AR8" s="26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2:57" ht="63.75" customHeight="1" x14ac:dyDescent="0.25">
      <c r="B9" s="35"/>
      <c r="C9" s="61" t="s">
        <v>14</v>
      </c>
      <c r="D9" s="61"/>
      <c r="E9" s="61"/>
      <c r="F9" s="61"/>
      <c r="G9" s="61"/>
      <c r="H9" s="34">
        <f>H7-H6</f>
        <v>800</v>
      </c>
      <c r="M9" s="62">
        <f>V9</f>
        <v>120</v>
      </c>
      <c r="N9" s="62"/>
      <c r="Q9" s="57">
        <f>H9</f>
        <v>800</v>
      </c>
      <c r="R9" s="57"/>
      <c r="S9" s="57"/>
      <c r="V9" s="62">
        <f>H6</f>
        <v>120</v>
      </c>
      <c r="W9" s="62"/>
      <c r="AD9" s="26"/>
      <c r="AE9" s="26"/>
      <c r="AF9" s="26"/>
      <c r="AG9" s="26"/>
      <c r="AH9" s="26">
        <v>90</v>
      </c>
      <c r="AI9" s="26">
        <f>90+AL9</f>
        <v>102</v>
      </c>
      <c r="AJ9" s="3">
        <v>40</v>
      </c>
      <c r="AK9" s="3">
        <v>18</v>
      </c>
      <c r="AL9" s="3">
        <v>12</v>
      </c>
      <c r="AM9" s="3"/>
      <c r="AN9" s="4" t="s">
        <v>5</v>
      </c>
      <c r="AO9" s="4"/>
      <c r="AP9" s="5"/>
      <c r="AQ9" s="26"/>
      <c r="AR9" s="26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</row>
    <row r="10" spans="2:57" ht="58.5" customHeight="1" x14ac:dyDescent="0.25">
      <c r="B10" s="35"/>
      <c r="C10" s="61" t="s">
        <v>24</v>
      </c>
      <c r="D10" s="61"/>
      <c r="E10" s="61"/>
      <c r="F10" s="61"/>
      <c r="G10" s="61"/>
      <c r="H10" s="34">
        <f>H3-H4</f>
        <v>280</v>
      </c>
      <c r="AD10" s="26"/>
      <c r="AE10" s="26"/>
      <c r="AF10" s="26"/>
      <c r="AG10" s="26"/>
      <c r="AH10" s="26"/>
      <c r="AI10" s="26"/>
      <c r="AJ10" s="3"/>
      <c r="AK10" s="3"/>
      <c r="AL10" s="3"/>
      <c r="AM10" s="3"/>
      <c r="AN10" s="4"/>
      <c r="AO10" s="4"/>
      <c r="AP10" s="5"/>
      <c r="AQ10" s="26"/>
      <c r="AR10" s="26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2:57" ht="35.25" customHeight="1" x14ac:dyDescent="0.25">
      <c r="P11" s="16"/>
      <c r="R11" s="66">
        <f>C30</f>
        <v>1.3145999999999998</v>
      </c>
      <c r="S11" s="67"/>
      <c r="T11" s="67"/>
      <c r="U11" s="67"/>
      <c r="AJ11" s="7"/>
      <c r="AK11" s="7"/>
      <c r="AL11" s="7"/>
      <c r="AM11" s="7"/>
      <c r="AN11" s="8"/>
      <c r="AO11" s="8"/>
      <c r="AP11" s="9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2:57" ht="21" customHeight="1" x14ac:dyDescent="0.25">
      <c r="G12" s="63">
        <v>25</v>
      </c>
      <c r="H12" s="64" t="s">
        <v>17</v>
      </c>
      <c r="AN12" s="54"/>
      <c r="AO12" s="54"/>
      <c r="AP12" s="54"/>
      <c r="AX12" s="2"/>
    </row>
    <row r="13" spans="2:57" ht="21" customHeight="1" x14ac:dyDescent="0.25">
      <c r="G13" s="63"/>
      <c r="H13" s="64"/>
      <c r="AX13" s="2"/>
    </row>
    <row r="14" spans="2:57" ht="21" customHeight="1" x14ac:dyDescent="0.25">
      <c r="G14" s="63">
        <v>400</v>
      </c>
      <c r="H14" s="64" t="s">
        <v>18</v>
      </c>
    </row>
    <row r="15" spans="2:57" ht="21" customHeight="1" x14ac:dyDescent="0.25">
      <c r="G15" s="63"/>
      <c r="H15" s="64"/>
    </row>
    <row r="16" spans="2:57" ht="21" customHeight="1" x14ac:dyDescent="0.25">
      <c r="E16" s="69">
        <f>(0.785*G16^2)</f>
        <v>78.5</v>
      </c>
      <c r="F16" s="69"/>
      <c r="G16" s="63">
        <v>10</v>
      </c>
      <c r="H16" s="64"/>
      <c r="I16" s="70" t="s">
        <v>19</v>
      </c>
      <c r="J16" s="70"/>
      <c r="K16" s="70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2:35" ht="21" customHeight="1" x14ac:dyDescent="0.25">
      <c r="E17" s="69"/>
      <c r="F17" s="69"/>
      <c r="G17" s="63"/>
      <c r="H17" s="64"/>
      <c r="I17" s="70"/>
      <c r="J17" s="70"/>
      <c r="K17" s="70"/>
      <c r="U17" s="71"/>
      <c r="V17" s="71"/>
      <c r="W17" s="53"/>
      <c r="X17" s="53"/>
      <c r="Y17" s="68"/>
      <c r="Z17" s="68"/>
      <c r="AA17" s="68"/>
      <c r="AB17" s="68"/>
      <c r="AC17" s="68"/>
      <c r="AD17" s="23"/>
      <c r="AE17" s="23"/>
      <c r="AF17" s="23"/>
      <c r="AG17" s="23"/>
      <c r="AH17" s="23"/>
      <c r="AI17" s="23"/>
    </row>
    <row r="18" spans="2:35" ht="21" customHeight="1" x14ac:dyDescent="0.25">
      <c r="C18" s="10"/>
      <c r="D18" s="10"/>
      <c r="E18" s="10"/>
      <c r="F18" s="10"/>
      <c r="G18" s="10"/>
      <c r="W18" s="25"/>
      <c r="X18" s="25"/>
      <c r="Y18" s="25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35" ht="21" customHeight="1" x14ac:dyDescent="0.25">
      <c r="W19" s="25"/>
      <c r="X19" s="25"/>
      <c r="Y19" s="25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2:35" ht="53.25" customHeight="1" x14ac:dyDescent="0.35">
      <c r="B20" s="11"/>
      <c r="C20" s="85" t="s">
        <v>20</v>
      </c>
      <c r="D20" s="85"/>
      <c r="E20" s="85"/>
      <c r="F20" s="85"/>
      <c r="G20" s="85"/>
      <c r="H20" s="85"/>
      <c r="I20" s="6"/>
      <c r="J20" s="6"/>
      <c r="L20" s="102" t="s">
        <v>21</v>
      </c>
      <c r="M20" s="102"/>
      <c r="N20" s="102"/>
      <c r="O20" s="102"/>
      <c r="P20" s="102"/>
      <c r="Q20" s="102"/>
      <c r="R20" s="102"/>
      <c r="W20" s="25"/>
      <c r="X20" s="25"/>
      <c r="Y20" s="25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35" ht="53.25" customHeight="1" x14ac:dyDescent="0.25">
      <c r="B21" s="11"/>
      <c r="C21" s="72">
        <f>0.0018*1000*H4</f>
        <v>126</v>
      </c>
      <c r="D21" s="72"/>
      <c r="E21" s="72"/>
      <c r="F21" s="73"/>
      <c r="G21" s="74"/>
      <c r="H21" s="74"/>
      <c r="N21" s="18"/>
      <c r="O21" s="18"/>
      <c r="P21" s="18"/>
      <c r="Q21" s="18"/>
      <c r="R21" s="18"/>
      <c r="S21" s="18"/>
      <c r="T21" s="18"/>
      <c r="U21" s="18"/>
      <c r="V21" s="18"/>
      <c r="W21" s="36"/>
      <c r="X21" s="25"/>
      <c r="Y21" s="25"/>
      <c r="Z21" s="23"/>
      <c r="AA21" s="23"/>
      <c r="AB21" s="23"/>
      <c r="AC21" s="23"/>
      <c r="AD21" s="68"/>
      <c r="AE21" s="68"/>
      <c r="AF21" s="68"/>
      <c r="AG21" s="23"/>
      <c r="AH21" s="23"/>
      <c r="AI21" s="23"/>
    </row>
    <row r="22" spans="2:35" ht="64.5" customHeight="1" x14ac:dyDescent="0.25">
      <c r="C22" s="75">
        <f>(E16/C21)*1000</f>
        <v>623.01587301587301</v>
      </c>
      <c r="D22" s="76"/>
      <c r="E22" s="77"/>
      <c r="F22" s="78"/>
      <c r="G22" s="78"/>
      <c r="H22" s="79"/>
      <c r="J22" s="80" t="s">
        <v>22</v>
      </c>
      <c r="K22" s="80"/>
      <c r="L22" s="80"/>
      <c r="M22" s="80"/>
      <c r="N22" s="81">
        <f>MIN(3*H4,300)</f>
        <v>210</v>
      </c>
      <c r="O22" s="81"/>
      <c r="P22" s="81"/>
      <c r="Q22" s="81"/>
      <c r="R22" s="18"/>
      <c r="S22" s="18"/>
      <c r="T22" s="18"/>
      <c r="U22" s="18"/>
      <c r="V22" s="18"/>
      <c r="W22" s="36"/>
      <c r="X22" s="25"/>
      <c r="Y22" s="25"/>
      <c r="Z22" s="23"/>
      <c r="AA22" s="23"/>
      <c r="AB22" s="23"/>
      <c r="AC22" s="23"/>
      <c r="AD22" s="68"/>
      <c r="AE22" s="68"/>
      <c r="AF22" s="68"/>
      <c r="AG22" s="23"/>
      <c r="AH22" s="23"/>
      <c r="AI22" s="23"/>
    </row>
    <row r="23" spans="2:35" ht="53.25" customHeight="1" x14ac:dyDescent="0.25">
      <c r="C23" s="99">
        <f>IF(H23&lt;=N22,H23,N22)</f>
        <v>210</v>
      </c>
      <c r="D23" s="99"/>
      <c r="E23" s="12"/>
      <c r="F23" s="13"/>
      <c r="G23" s="13"/>
      <c r="H23" s="14">
        <f>C22</f>
        <v>623.01587301587301</v>
      </c>
      <c r="I23" s="100" t="s">
        <v>23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W23" s="25"/>
      <c r="X23" s="25"/>
      <c r="Y23" s="25"/>
      <c r="Z23" s="25"/>
      <c r="AA23" s="25"/>
      <c r="AB23" s="25"/>
      <c r="AC23" s="25"/>
      <c r="AD23" s="82"/>
      <c r="AE23" s="82"/>
      <c r="AF23" s="82"/>
      <c r="AG23" s="25"/>
      <c r="AH23" s="25"/>
      <c r="AI23" s="25"/>
    </row>
    <row r="24" spans="2:35" ht="21" customHeight="1" x14ac:dyDescent="0.25"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2:35" ht="21" customHeight="1" x14ac:dyDescent="0.25"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2:35" ht="28.5" customHeight="1" x14ac:dyDescent="0.25">
      <c r="C26" s="83">
        <v>37</v>
      </c>
      <c r="D26" s="83"/>
      <c r="E26" s="84" t="s">
        <v>57</v>
      </c>
      <c r="F26" s="84"/>
      <c r="G26" s="84"/>
      <c r="H26" s="84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5"/>
      <c r="AD26" s="25"/>
      <c r="AE26" s="25"/>
      <c r="AF26" s="25"/>
      <c r="AG26" s="25"/>
      <c r="AH26" s="25"/>
      <c r="AI26" s="25"/>
    </row>
    <row r="27" spans="2:35" ht="28.5" customHeight="1" x14ac:dyDescent="0.25">
      <c r="C27" s="83"/>
      <c r="D27" s="83"/>
      <c r="E27" s="84"/>
      <c r="F27" s="84"/>
      <c r="G27" s="84"/>
      <c r="H27" s="84"/>
      <c r="O27" s="26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36"/>
      <c r="AC27" s="18"/>
      <c r="AD27" s="18"/>
    </row>
    <row r="28" spans="2:35" ht="53.25" customHeight="1" x14ac:dyDescent="0.35">
      <c r="B28" s="11"/>
      <c r="C28" s="85" t="s">
        <v>25</v>
      </c>
      <c r="D28" s="85"/>
      <c r="E28" s="85"/>
      <c r="F28" s="85"/>
      <c r="G28" s="85"/>
      <c r="H28" s="85"/>
      <c r="I28" s="6"/>
      <c r="J28" s="17"/>
      <c r="K28" s="18"/>
      <c r="L28" s="19"/>
      <c r="M28" s="19"/>
      <c r="N28" s="19"/>
      <c r="O28" s="37"/>
      <c r="P28" s="86">
        <f>((0.25*G12^0.5)/G14)*X29*V29</f>
        <v>117.375</v>
      </c>
      <c r="Q28" s="86"/>
      <c r="R28" s="20" t="s">
        <v>30</v>
      </c>
      <c r="S28" s="21"/>
      <c r="T28" s="28"/>
      <c r="U28" s="28"/>
      <c r="V28" s="87" t="s">
        <v>28</v>
      </c>
      <c r="W28" s="87"/>
      <c r="X28" s="87" t="s">
        <v>27</v>
      </c>
      <c r="Y28" s="87"/>
      <c r="Z28" s="28"/>
      <c r="AA28" s="28"/>
      <c r="AB28" s="36"/>
      <c r="AC28" s="18"/>
      <c r="AD28" s="18"/>
    </row>
    <row r="29" spans="2:35" ht="53.25" customHeight="1" x14ac:dyDescent="0.35">
      <c r="B29" s="11"/>
      <c r="C29" s="96">
        <f>MAX(P28:Q29)</f>
        <v>131.45999999999998</v>
      </c>
      <c r="D29" s="97"/>
      <c r="E29" s="97"/>
      <c r="F29" s="98"/>
      <c r="G29" s="74"/>
      <c r="H29" s="74"/>
      <c r="J29" s="18" t="s">
        <v>26</v>
      </c>
      <c r="K29" s="18"/>
      <c r="L29" s="18"/>
      <c r="M29" s="18"/>
      <c r="N29" s="18"/>
      <c r="O29" s="26"/>
      <c r="P29" s="86">
        <f>(1.4/G14)*X29*V29</f>
        <v>131.45999999999998</v>
      </c>
      <c r="Q29" s="86"/>
      <c r="R29" s="20" t="s">
        <v>30</v>
      </c>
      <c r="S29" s="21"/>
      <c r="T29" s="88" t="s">
        <v>29</v>
      </c>
      <c r="U29" s="88"/>
      <c r="V29" s="88">
        <f>H3-(C26)</f>
        <v>313</v>
      </c>
      <c r="W29" s="88"/>
      <c r="X29" s="88">
        <f>((H6+H5)/2)</f>
        <v>120</v>
      </c>
      <c r="Y29" s="88"/>
      <c r="Z29" s="88" t="s">
        <v>29</v>
      </c>
      <c r="AA29" s="88"/>
      <c r="AB29" s="36"/>
      <c r="AC29" s="18"/>
      <c r="AD29" s="18"/>
    </row>
    <row r="30" spans="2:35" ht="64.5" customHeight="1" x14ac:dyDescent="0.25">
      <c r="C30" s="89">
        <f>C29/100</f>
        <v>1.3145999999999998</v>
      </c>
      <c r="D30" s="89"/>
      <c r="E30" s="89"/>
      <c r="F30" s="89"/>
      <c r="G30" s="74"/>
      <c r="H30" s="74"/>
      <c r="J30" s="90"/>
      <c r="K30" s="90"/>
      <c r="L30" s="90"/>
      <c r="M30" s="90"/>
      <c r="N30" s="17"/>
      <c r="O30" s="38"/>
      <c r="P30" s="22"/>
      <c r="Q30" s="22"/>
      <c r="R30" s="28"/>
      <c r="S30" s="28"/>
      <c r="T30" s="39"/>
      <c r="U30" s="39"/>
      <c r="V30" s="39"/>
      <c r="W30" s="39"/>
      <c r="X30" s="39"/>
      <c r="Y30" s="39"/>
      <c r="Z30" s="39"/>
      <c r="AA30" s="39"/>
      <c r="AB30" s="36"/>
      <c r="AC30" s="18"/>
      <c r="AD30" s="18"/>
    </row>
    <row r="31" spans="2:35" ht="21" customHeight="1" x14ac:dyDescent="0.25"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pans="2:35" ht="27" customHeight="1" x14ac:dyDescent="0.25">
      <c r="G32" s="32">
        <v>0.503</v>
      </c>
      <c r="H32" s="31">
        <v>8</v>
      </c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spans="7:30" ht="27" customHeight="1" x14ac:dyDescent="0.25">
      <c r="G33" s="32">
        <v>0.78500000000000003</v>
      </c>
      <c r="H33" s="31">
        <v>10</v>
      </c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</row>
    <row r="34" spans="7:30" ht="27" customHeight="1" x14ac:dyDescent="0.25">
      <c r="G34" s="32">
        <v>1.1299999999999999</v>
      </c>
      <c r="H34" s="31">
        <v>12</v>
      </c>
    </row>
    <row r="35" spans="7:30" ht="27" customHeight="1" x14ac:dyDescent="0.25">
      <c r="G35" s="32">
        <v>1.54</v>
      </c>
      <c r="H35" s="31">
        <v>14</v>
      </c>
    </row>
    <row r="36" spans="7:30" ht="27" customHeight="1" x14ac:dyDescent="0.25">
      <c r="G36" s="32">
        <v>2.0099999999999998</v>
      </c>
      <c r="H36" s="31">
        <v>16</v>
      </c>
    </row>
    <row r="37" spans="7:30" ht="27" customHeight="1" x14ac:dyDescent="0.25">
      <c r="G37" s="32">
        <v>2.54</v>
      </c>
      <c r="H37" s="31">
        <v>18</v>
      </c>
    </row>
    <row r="38" spans="7:30" ht="27" customHeight="1" x14ac:dyDescent="0.25">
      <c r="G38" s="32">
        <v>3.14</v>
      </c>
      <c r="H38" s="31">
        <v>20</v>
      </c>
    </row>
    <row r="39" spans="7:30" ht="27" customHeight="1" x14ac:dyDescent="0.25">
      <c r="G39" s="32">
        <v>3.8</v>
      </c>
      <c r="H39" s="31">
        <v>22</v>
      </c>
    </row>
    <row r="40" spans="7:30" ht="27" customHeight="1" x14ac:dyDescent="0.25">
      <c r="G40" s="32">
        <v>4.91</v>
      </c>
      <c r="H40" s="31">
        <v>25</v>
      </c>
    </row>
    <row r="41" spans="7:30" ht="27" customHeight="1" x14ac:dyDescent="0.25">
      <c r="G41" s="32">
        <v>6.16</v>
      </c>
      <c r="H41" s="31">
        <v>28</v>
      </c>
    </row>
    <row r="42" spans="7:30" ht="27" customHeight="1" x14ac:dyDescent="0.25">
      <c r="G42" s="32">
        <v>8.0399999999999991</v>
      </c>
      <c r="H42" s="31">
        <v>32</v>
      </c>
    </row>
    <row r="43" spans="7:30" ht="27" customHeight="1" x14ac:dyDescent="0.25"/>
    <row r="44" spans="7:30" ht="27" customHeight="1" x14ac:dyDescent="0.25"/>
  </sheetData>
  <sheetProtection algorithmName="SHA-512" hashValue="jKIG5PSY7ctBcMnYiUAkJczF0Ya3eZZkSn9s1JcRaghPdjzO6JtxQBKeqWNzSkgitzyAsqSkxEpHN3nh7cMTYQ==" saltValue="ee7LDCzZJV3Mj5H1swqH1w==" spinCount="100000" sheet="1" objects="1" scenarios="1" selectLockedCells="1"/>
  <dataConsolidate/>
  <mergeCells count="79">
    <mergeCell ref="Z29:AA29"/>
    <mergeCell ref="C30:F30"/>
    <mergeCell ref="G30:H30"/>
    <mergeCell ref="J30:M30"/>
    <mergeCell ref="B2:H2"/>
    <mergeCell ref="I6:K7"/>
    <mergeCell ref="C29:F29"/>
    <mergeCell ref="G29:H29"/>
    <mergeCell ref="P29:Q29"/>
    <mergeCell ref="T29:U29"/>
    <mergeCell ref="V29:W29"/>
    <mergeCell ref="X29:Y29"/>
    <mergeCell ref="C23:D23"/>
    <mergeCell ref="I23:T23"/>
    <mergeCell ref="C20:H20"/>
    <mergeCell ref="L20:R20"/>
    <mergeCell ref="AD23:AF23"/>
    <mergeCell ref="C26:D27"/>
    <mergeCell ref="E26:H27"/>
    <mergeCell ref="C28:H28"/>
    <mergeCell ref="P28:Q28"/>
    <mergeCell ref="V28:W28"/>
    <mergeCell ref="X28:Y28"/>
    <mergeCell ref="C21:F21"/>
    <mergeCell ref="G21:H21"/>
    <mergeCell ref="AD21:AF21"/>
    <mergeCell ref="C22:D22"/>
    <mergeCell ref="E22:H22"/>
    <mergeCell ref="J22:M22"/>
    <mergeCell ref="N22:Q22"/>
    <mergeCell ref="AD22:AF22"/>
    <mergeCell ref="AN12:AP12"/>
    <mergeCell ref="Y17:Z17"/>
    <mergeCell ref="AA17:AC17"/>
    <mergeCell ref="E16:F17"/>
    <mergeCell ref="G16:G17"/>
    <mergeCell ref="H16:H17"/>
    <mergeCell ref="I16:K17"/>
    <mergeCell ref="U17:V17"/>
    <mergeCell ref="W17:X17"/>
    <mergeCell ref="G14:G15"/>
    <mergeCell ref="H14:H15"/>
    <mergeCell ref="Q7:S8"/>
    <mergeCell ref="V7:W7"/>
    <mergeCell ref="X7:Y8"/>
    <mergeCell ref="C10:G10"/>
    <mergeCell ref="R11:U11"/>
    <mergeCell ref="G12:G13"/>
    <mergeCell ref="H12:H13"/>
    <mergeCell ref="AA7:AB7"/>
    <mergeCell ref="C8:G8"/>
    <mergeCell ref="C9:G9"/>
    <mergeCell ref="M9:N9"/>
    <mergeCell ref="Q9:S9"/>
    <mergeCell ref="V9:W9"/>
    <mergeCell ref="C6:G6"/>
    <mergeCell ref="Y6:Z6"/>
    <mergeCell ref="C7:G7"/>
    <mergeCell ref="M7:N7"/>
    <mergeCell ref="C3:G3"/>
    <mergeCell ref="L3:N3"/>
    <mergeCell ref="O3:P3"/>
    <mergeCell ref="Q3:S3"/>
    <mergeCell ref="U3:V3"/>
    <mergeCell ref="W3:Z3"/>
    <mergeCell ref="C4:G4"/>
    <mergeCell ref="O4:P4"/>
    <mergeCell ref="U4:V4"/>
    <mergeCell ref="W4:Z4"/>
    <mergeCell ref="C5:G5"/>
    <mergeCell ref="B1:H1"/>
    <mergeCell ref="Q1:S1"/>
    <mergeCell ref="U1:Y1"/>
    <mergeCell ref="AN1:AP1"/>
    <mergeCell ref="L2:N2"/>
    <mergeCell ref="O2:P2"/>
    <mergeCell ref="Q2:S2"/>
    <mergeCell ref="U2:V2"/>
    <mergeCell ref="W2:Z2"/>
  </mergeCells>
  <pageMargins left="0.7" right="0.7" top="0.75" bottom="0.75" header="0.3" footer="0.3"/>
  <pageSetup paperSize="9" scale="2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30"/>
  <sheetViews>
    <sheetView rightToLeft="1" topLeftCell="A34" zoomScale="90" zoomScaleNormal="90" workbookViewId="0">
      <selection activeCell="B15" sqref="B15:D16"/>
    </sheetView>
  </sheetViews>
  <sheetFormatPr defaultRowHeight="15" x14ac:dyDescent="0.25"/>
  <cols>
    <col min="1" max="4" width="9.140625" style="30"/>
    <col min="5" max="7" width="11.5703125" style="30" customWidth="1"/>
    <col min="8" max="16384" width="9.140625" style="30"/>
  </cols>
  <sheetData>
    <row r="1" spans="2:17" ht="37.5" customHeight="1" x14ac:dyDescent="0.25">
      <c r="B1" s="122" t="s">
        <v>53</v>
      </c>
      <c r="C1" s="122"/>
      <c r="D1" s="122"/>
      <c r="E1" s="122"/>
      <c r="F1" s="122"/>
      <c r="G1" s="122"/>
    </row>
    <row r="2" spans="2:17" ht="37.5" customHeight="1" x14ac:dyDescent="0.25">
      <c r="B2" s="122"/>
      <c r="C2" s="122"/>
      <c r="D2" s="122"/>
      <c r="E2" s="122"/>
      <c r="F2" s="122"/>
      <c r="G2" s="122"/>
    </row>
    <row r="3" spans="2:17" ht="15" customHeight="1" x14ac:dyDescent="0.25">
      <c r="B3" s="116">
        <v>920</v>
      </c>
      <c r="C3" s="116"/>
      <c r="D3" s="116"/>
      <c r="E3" s="114" t="s">
        <v>58</v>
      </c>
      <c r="F3" s="114"/>
      <c r="G3" s="114"/>
      <c r="H3" s="116">
        <v>120</v>
      </c>
      <c r="I3" s="116"/>
      <c r="J3" s="116"/>
      <c r="K3" s="114" t="s">
        <v>65</v>
      </c>
      <c r="L3" s="114"/>
      <c r="M3" s="114"/>
      <c r="N3" s="114"/>
      <c r="O3" s="114"/>
    </row>
    <row r="4" spans="2:17" ht="15" customHeight="1" x14ac:dyDescent="0.25">
      <c r="B4" s="116"/>
      <c r="C4" s="116"/>
      <c r="D4" s="116"/>
      <c r="E4" s="114"/>
      <c r="F4" s="114"/>
      <c r="G4" s="114"/>
      <c r="H4" s="116"/>
      <c r="I4" s="116"/>
      <c r="J4" s="116"/>
      <c r="K4" s="114"/>
      <c r="L4" s="114"/>
      <c r="M4" s="114"/>
      <c r="N4" s="114"/>
      <c r="O4" s="114"/>
    </row>
    <row r="5" spans="2:17" ht="15" customHeight="1" x14ac:dyDescent="0.25">
      <c r="B5" s="116">
        <v>350</v>
      </c>
      <c r="C5" s="116"/>
      <c r="D5" s="116"/>
      <c r="E5" s="114" t="s">
        <v>59</v>
      </c>
      <c r="F5" s="114"/>
      <c r="G5" s="114"/>
      <c r="H5" s="127"/>
      <c r="I5" s="128"/>
      <c r="J5" s="128"/>
      <c r="K5" s="131"/>
      <c r="L5" s="131"/>
      <c r="M5" s="131"/>
      <c r="N5" s="131"/>
      <c r="O5" s="131"/>
      <c r="P5" s="33"/>
      <c r="Q5" s="33"/>
    </row>
    <row r="6" spans="2:17" ht="15" customHeight="1" x14ac:dyDescent="0.25">
      <c r="B6" s="116"/>
      <c r="C6" s="116"/>
      <c r="D6" s="116"/>
      <c r="E6" s="114"/>
      <c r="F6" s="114"/>
      <c r="G6" s="114"/>
      <c r="H6" s="129"/>
      <c r="I6" s="130"/>
      <c r="J6" s="130"/>
      <c r="K6" s="132"/>
      <c r="L6" s="132"/>
      <c r="M6" s="132"/>
      <c r="N6" s="132"/>
      <c r="O6" s="132"/>
      <c r="P6" s="33"/>
      <c r="Q6" s="33"/>
    </row>
    <row r="7" spans="2:17" x14ac:dyDescent="0.25">
      <c r="B7" s="116">
        <v>37</v>
      </c>
      <c r="C7" s="116"/>
      <c r="D7" s="116"/>
      <c r="E7" s="114" t="s">
        <v>60</v>
      </c>
      <c r="F7" s="114"/>
      <c r="G7" s="114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2:17" x14ac:dyDescent="0.25">
      <c r="B8" s="116"/>
      <c r="C8" s="116"/>
      <c r="D8" s="116"/>
      <c r="E8" s="114"/>
      <c r="F8" s="114"/>
      <c r="G8" s="114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2:17" x14ac:dyDescent="0.25">
      <c r="B9" s="110">
        <f>B5-B7</f>
        <v>313</v>
      </c>
      <c r="C9" s="110"/>
      <c r="D9" s="110"/>
      <c r="E9" s="115" t="s">
        <v>61</v>
      </c>
      <c r="F9" s="115"/>
      <c r="G9" s="115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2:17" x14ac:dyDescent="0.25">
      <c r="B10" s="110"/>
      <c r="C10" s="110"/>
      <c r="D10" s="110"/>
      <c r="E10" s="115"/>
      <c r="F10" s="115"/>
      <c r="G10" s="115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2:17" ht="15" customHeight="1" x14ac:dyDescent="0.25">
      <c r="B11" s="116">
        <v>400</v>
      </c>
      <c r="C11" s="116"/>
      <c r="D11" s="116"/>
      <c r="E11" s="114" t="s">
        <v>62</v>
      </c>
      <c r="F11" s="114"/>
      <c r="G11" s="114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2:17" ht="15" customHeight="1" x14ac:dyDescent="0.25">
      <c r="B12" s="116"/>
      <c r="C12" s="116"/>
      <c r="D12" s="116"/>
      <c r="E12" s="114"/>
      <c r="F12" s="114"/>
      <c r="G12" s="114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2:17" ht="15" customHeight="1" x14ac:dyDescent="0.25">
      <c r="B13" s="116">
        <v>25</v>
      </c>
      <c r="C13" s="116"/>
      <c r="D13" s="116"/>
      <c r="E13" s="114" t="s">
        <v>63</v>
      </c>
      <c r="F13" s="114"/>
      <c r="G13" s="114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2:17" ht="15" customHeight="1" x14ac:dyDescent="0.25">
      <c r="B14" s="116"/>
      <c r="C14" s="116"/>
      <c r="D14" s="116"/>
      <c r="E14" s="114"/>
      <c r="F14" s="114"/>
      <c r="G14" s="114"/>
    </row>
    <row r="15" spans="2:17" ht="15" customHeight="1" x14ac:dyDescent="0.25">
      <c r="B15" s="116">
        <v>13494251.15</v>
      </c>
      <c r="C15" s="116"/>
      <c r="D15" s="116"/>
      <c r="E15" s="114" t="s">
        <v>64</v>
      </c>
      <c r="F15" s="114"/>
      <c r="G15" s="114"/>
    </row>
    <row r="16" spans="2:17" ht="15" customHeight="1" x14ac:dyDescent="0.25">
      <c r="B16" s="116"/>
      <c r="C16" s="116"/>
      <c r="D16" s="116"/>
      <c r="E16" s="114"/>
      <c r="F16" s="114"/>
      <c r="G16" s="114"/>
    </row>
    <row r="17" spans="2:25" ht="15" customHeight="1" x14ac:dyDescent="0.25">
      <c r="B17" s="110">
        <v>0.9</v>
      </c>
      <c r="C17" s="110"/>
      <c r="D17" s="110"/>
      <c r="E17" s="115"/>
      <c r="F17" s="115"/>
      <c r="G17" s="115"/>
    </row>
    <row r="18" spans="2:25" ht="15" customHeight="1" x14ac:dyDescent="0.25">
      <c r="B18" s="110"/>
      <c r="C18" s="110"/>
      <c r="D18" s="110"/>
      <c r="E18" s="115"/>
      <c r="F18" s="115"/>
      <c r="G18" s="115"/>
    </row>
    <row r="19" spans="2:25" ht="15" customHeight="1" x14ac:dyDescent="0.25">
      <c r="B19" s="110">
        <v>0.85</v>
      </c>
      <c r="C19" s="110"/>
      <c r="D19" s="110"/>
      <c r="E19" s="115"/>
      <c r="F19" s="115"/>
      <c r="G19" s="115"/>
    </row>
    <row r="20" spans="2:25" ht="15" customHeight="1" x14ac:dyDescent="0.25">
      <c r="B20" s="110"/>
      <c r="C20" s="110"/>
      <c r="D20" s="110"/>
      <c r="E20" s="115"/>
      <c r="F20" s="115"/>
      <c r="G20" s="115"/>
      <c r="H20" s="40"/>
      <c r="I20" s="40"/>
      <c r="J20" s="40"/>
      <c r="K20" s="40"/>
      <c r="L20" s="40"/>
      <c r="M20" s="40"/>
    </row>
    <row r="21" spans="2:25" ht="15" customHeight="1" x14ac:dyDescent="0.25">
      <c r="B21" s="112">
        <f>B15/(B17*B3*B9^2)</f>
        <v>0.16635267044199084</v>
      </c>
      <c r="C21" s="112"/>
      <c r="D21" s="112"/>
      <c r="E21" s="105" t="s">
        <v>32</v>
      </c>
      <c r="F21" s="105"/>
      <c r="G21" s="105"/>
      <c r="H21" s="40"/>
      <c r="I21" s="40"/>
      <c r="J21" s="40"/>
      <c r="K21" s="40"/>
      <c r="L21" s="40"/>
      <c r="M21" s="40"/>
    </row>
    <row r="22" spans="2:25" ht="15" customHeight="1" x14ac:dyDescent="0.25">
      <c r="B22" s="112"/>
      <c r="C22" s="112"/>
      <c r="D22" s="112"/>
      <c r="E22" s="105"/>
      <c r="F22" s="105"/>
      <c r="G22" s="105"/>
      <c r="H22" s="40"/>
      <c r="I22" s="40"/>
      <c r="J22" s="40"/>
      <c r="K22" s="40"/>
      <c r="L22" s="40"/>
      <c r="M22" s="40"/>
    </row>
    <row r="23" spans="2:25" x14ac:dyDescent="0.25">
      <c r="B23" s="112">
        <f>B11/(B19*B13)</f>
        <v>18.823529411764707</v>
      </c>
      <c r="C23" s="112"/>
      <c r="D23" s="112"/>
      <c r="E23" s="105" t="s">
        <v>33</v>
      </c>
      <c r="F23" s="105"/>
      <c r="G23" s="105"/>
      <c r="H23" s="40"/>
      <c r="I23" s="40"/>
      <c r="J23" s="40"/>
      <c r="K23" s="40"/>
      <c r="L23" s="71"/>
      <c r="M23" s="71"/>
      <c r="N23" s="103"/>
      <c r="O23" s="103"/>
      <c r="P23" s="103"/>
      <c r="Q23" s="103"/>
      <c r="R23" s="103"/>
      <c r="S23" s="103"/>
      <c r="T23" s="103" t="s">
        <v>43</v>
      </c>
      <c r="U23" s="103"/>
      <c r="V23" s="103" t="s">
        <v>42</v>
      </c>
      <c r="W23" s="103"/>
      <c r="X23" s="103" t="s">
        <v>41</v>
      </c>
      <c r="Y23" s="103"/>
    </row>
    <row r="24" spans="2:25" x14ac:dyDescent="0.25">
      <c r="B24" s="112"/>
      <c r="C24" s="112"/>
      <c r="D24" s="112"/>
      <c r="E24" s="105"/>
      <c r="F24" s="105"/>
      <c r="G24" s="105"/>
      <c r="H24" s="40"/>
      <c r="I24" s="40"/>
      <c r="J24" s="40"/>
      <c r="K24" s="40"/>
      <c r="L24" s="71"/>
      <c r="M24" s="71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</row>
    <row r="25" spans="2:25" ht="15" customHeight="1" x14ac:dyDescent="0.25">
      <c r="B25" s="104">
        <f>P25</f>
        <v>4.1752238141303346E-4</v>
      </c>
      <c r="C25" s="104"/>
      <c r="D25" s="104"/>
      <c r="E25" s="105" t="s">
        <v>34</v>
      </c>
      <c r="F25" s="105"/>
      <c r="G25" s="105"/>
      <c r="H25" s="40"/>
      <c r="I25" s="40"/>
      <c r="J25" s="40"/>
      <c r="K25" s="40"/>
      <c r="L25" s="106"/>
      <c r="M25" s="106"/>
      <c r="N25" s="107"/>
      <c r="O25" s="107"/>
      <c r="P25" s="107">
        <f>X25*R25</f>
        <v>4.1752238141303346E-4</v>
      </c>
      <c r="Q25" s="107"/>
      <c r="R25" s="107">
        <f>1-SQRT(1-(T25/B11))</f>
        <v>7.8592448265982773E-3</v>
      </c>
      <c r="S25" s="107"/>
      <c r="T25" s="107">
        <f>2*V25</f>
        <v>6.2626887695808318</v>
      </c>
      <c r="U25" s="107"/>
      <c r="V25" s="107">
        <f>B21*B23</f>
        <v>3.1313443847904159</v>
      </c>
      <c r="W25" s="107"/>
      <c r="X25" s="111">
        <f>1/B23</f>
        <v>5.3124999999999999E-2</v>
      </c>
      <c r="Y25" s="111"/>
    </row>
    <row r="26" spans="2:25" ht="15" customHeight="1" x14ac:dyDescent="0.25">
      <c r="B26" s="104"/>
      <c r="C26" s="104"/>
      <c r="D26" s="104"/>
      <c r="E26" s="105"/>
      <c r="F26" s="105"/>
      <c r="G26" s="105"/>
      <c r="H26" s="40"/>
      <c r="I26" s="40"/>
      <c r="J26" s="40"/>
      <c r="K26" s="40"/>
      <c r="L26" s="106"/>
      <c r="M26" s="106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11"/>
      <c r="Y26" s="111"/>
    </row>
    <row r="27" spans="2:25" ht="15" customHeight="1" x14ac:dyDescent="0.25">
      <c r="B27" s="108">
        <f>B25*B3*B9</f>
        <v>120.22974495169711</v>
      </c>
      <c r="C27" s="108"/>
      <c r="D27" s="108"/>
      <c r="E27" s="105" t="s">
        <v>66</v>
      </c>
      <c r="F27" s="105"/>
      <c r="G27" s="105"/>
    </row>
    <row r="28" spans="2:25" ht="15" customHeight="1" x14ac:dyDescent="0.25">
      <c r="B28" s="108"/>
      <c r="C28" s="108"/>
      <c r="D28" s="108"/>
      <c r="E28" s="105"/>
      <c r="F28" s="105"/>
      <c r="G28" s="105"/>
    </row>
    <row r="29" spans="2:25" ht="15" customHeight="1" x14ac:dyDescent="0.25">
      <c r="B29" s="108">
        <f>0.0018*(420/400)*$H$3*$B$5</f>
        <v>79.38</v>
      </c>
      <c r="C29" s="108"/>
      <c r="D29" s="108"/>
      <c r="E29" s="105" t="s">
        <v>67</v>
      </c>
      <c r="F29" s="105"/>
      <c r="G29" s="118"/>
      <c r="H29" s="123"/>
      <c r="I29" s="124"/>
      <c r="J29" s="124"/>
      <c r="K29" s="119"/>
      <c r="L29" s="120"/>
      <c r="M29" s="120"/>
      <c r="N29" s="120"/>
    </row>
    <row r="30" spans="2:25" ht="15" customHeight="1" x14ac:dyDescent="0.25">
      <c r="B30" s="108"/>
      <c r="C30" s="108"/>
      <c r="D30" s="108"/>
      <c r="E30" s="105"/>
      <c r="F30" s="105"/>
      <c r="G30" s="118"/>
      <c r="H30" s="125"/>
      <c r="I30" s="126"/>
      <c r="J30" s="126"/>
      <c r="K30" s="119"/>
      <c r="L30" s="120"/>
      <c r="M30" s="120"/>
      <c r="N30" s="120"/>
    </row>
    <row r="31" spans="2:25" ht="127.5" customHeight="1" x14ac:dyDescent="0.25"/>
    <row r="34" spans="2:17" ht="37.5" customHeight="1" x14ac:dyDescent="0.25">
      <c r="B34" s="122" t="s">
        <v>54</v>
      </c>
      <c r="C34" s="122"/>
      <c r="D34" s="122"/>
      <c r="E34" s="122"/>
      <c r="F34" s="122"/>
      <c r="G34" s="122"/>
    </row>
    <row r="35" spans="2:17" ht="37.5" customHeight="1" x14ac:dyDescent="0.25">
      <c r="B35" s="122"/>
      <c r="C35" s="122"/>
      <c r="D35" s="122"/>
      <c r="E35" s="122"/>
      <c r="F35" s="122"/>
      <c r="G35" s="122"/>
    </row>
    <row r="36" spans="2:17" ht="15" customHeight="1" x14ac:dyDescent="0.25">
      <c r="B36" s="110">
        <f>B3</f>
        <v>920</v>
      </c>
      <c r="C36" s="110"/>
      <c r="D36" s="110"/>
      <c r="E36" s="115" t="s">
        <v>58</v>
      </c>
      <c r="F36" s="115"/>
      <c r="G36" s="115"/>
      <c r="H36" s="110">
        <f>H3</f>
        <v>120</v>
      </c>
      <c r="I36" s="110"/>
      <c r="J36" s="110"/>
      <c r="K36" s="115" t="s">
        <v>65</v>
      </c>
      <c r="L36" s="115"/>
      <c r="M36" s="115"/>
      <c r="N36" s="115"/>
      <c r="O36" s="115"/>
    </row>
    <row r="37" spans="2:17" ht="15" customHeight="1" x14ac:dyDescent="0.25">
      <c r="B37" s="110"/>
      <c r="C37" s="110"/>
      <c r="D37" s="110"/>
      <c r="E37" s="115"/>
      <c r="F37" s="115"/>
      <c r="G37" s="115"/>
      <c r="H37" s="110"/>
      <c r="I37" s="110"/>
      <c r="J37" s="110"/>
      <c r="K37" s="115"/>
      <c r="L37" s="115"/>
      <c r="M37" s="115"/>
      <c r="N37" s="115"/>
      <c r="O37" s="115"/>
    </row>
    <row r="38" spans="2:17" ht="15" customHeight="1" x14ac:dyDescent="0.25">
      <c r="B38" s="110">
        <f>B5</f>
        <v>350</v>
      </c>
      <c r="C38" s="110"/>
      <c r="D38" s="110"/>
      <c r="E38" s="115" t="s">
        <v>59</v>
      </c>
      <c r="F38" s="115"/>
      <c r="G38" s="115"/>
      <c r="H38" s="127"/>
      <c r="I38" s="128"/>
      <c r="J38" s="128"/>
      <c r="K38" s="131"/>
      <c r="L38" s="131"/>
      <c r="M38" s="131"/>
      <c r="N38" s="131"/>
      <c r="O38" s="131"/>
      <c r="P38" s="33"/>
      <c r="Q38" s="33"/>
    </row>
    <row r="39" spans="2:17" ht="15" customHeight="1" x14ac:dyDescent="0.25">
      <c r="B39" s="110"/>
      <c r="C39" s="110"/>
      <c r="D39" s="110"/>
      <c r="E39" s="115"/>
      <c r="F39" s="115"/>
      <c r="G39" s="115"/>
      <c r="H39" s="129"/>
      <c r="I39" s="130"/>
      <c r="J39" s="130"/>
      <c r="K39" s="132"/>
      <c r="L39" s="132"/>
      <c r="M39" s="132"/>
      <c r="N39" s="132"/>
      <c r="O39" s="132"/>
      <c r="P39" s="33"/>
      <c r="Q39" s="33"/>
    </row>
    <row r="40" spans="2:17" x14ac:dyDescent="0.25">
      <c r="B40" s="110">
        <f>B7</f>
        <v>37</v>
      </c>
      <c r="C40" s="110"/>
      <c r="D40" s="110"/>
      <c r="E40" s="115" t="s">
        <v>60</v>
      </c>
      <c r="F40" s="115"/>
      <c r="G40" s="115"/>
      <c r="H40" s="33"/>
      <c r="I40" s="33"/>
      <c r="J40" s="33"/>
      <c r="K40" s="33"/>
      <c r="L40" s="33"/>
      <c r="M40" s="33"/>
      <c r="N40" s="33"/>
      <c r="O40" s="33"/>
      <c r="P40" s="33"/>
      <c r="Q40" s="33"/>
    </row>
    <row r="41" spans="2:17" x14ac:dyDescent="0.25">
      <c r="B41" s="110"/>
      <c r="C41" s="110"/>
      <c r="D41" s="110"/>
      <c r="E41" s="115"/>
      <c r="F41" s="115"/>
      <c r="G41" s="115"/>
      <c r="H41" s="33"/>
      <c r="I41" s="33"/>
      <c r="J41" s="33"/>
      <c r="K41" s="33"/>
      <c r="L41" s="33"/>
      <c r="M41" s="33"/>
      <c r="N41" s="33"/>
      <c r="O41" s="33"/>
      <c r="P41" s="33"/>
      <c r="Q41" s="33"/>
    </row>
    <row r="42" spans="2:17" x14ac:dyDescent="0.25">
      <c r="B42" s="110">
        <f>B9</f>
        <v>313</v>
      </c>
      <c r="C42" s="110"/>
      <c r="D42" s="110"/>
      <c r="E42" s="115" t="s">
        <v>61</v>
      </c>
      <c r="F42" s="115"/>
      <c r="G42" s="115"/>
      <c r="H42" s="33"/>
      <c r="I42" s="33"/>
      <c r="J42" s="33"/>
      <c r="K42" s="33"/>
      <c r="L42" s="33"/>
      <c r="M42" s="33"/>
      <c r="N42" s="33"/>
      <c r="O42" s="33"/>
      <c r="P42" s="33"/>
      <c r="Q42" s="33"/>
    </row>
    <row r="43" spans="2:17" x14ac:dyDescent="0.25">
      <c r="B43" s="110"/>
      <c r="C43" s="110"/>
      <c r="D43" s="110"/>
      <c r="E43" s="115"/>
      <c r="F43" s="115"/>
      <c r="G43" s="115"/>
      <c r="H43" s="33"/>
      <c r="I43" s="33"/>
      <c r="J43" s="33"/>
      <c r="K43" s="33"/>
      <c r="L43" s="33"/>
      <c r="M43" s="33"/>
      <c r="N43" s="33"/>
      <c r="O43" s="33"/>
      <c r="P43" s="33"/>
      <c r="Q43" s="33"/>
    </row>
    <row r="44" spans="2:17" ht="15" customHeight="1" x14ac:dyDescent="0.25">
      <c r="B44" s="110">
        <f>B11</f>
        <v>400</v>
      </c>
      <c r="C44" s="110"/>
      <c r="D44" s="110"/>
      <c r="E44" s="115" t="s">
        <v>62</v>
      </c>
      <c r="F44" s="115"/>
      <c r="G44" s="115"/>
      <c r="H44" s="33"/>
      <c r="I44" s="33"/>
      <c r="J44" s="33"/>
      <c r="K44" s="33"/>
      <c r="L44" s="33"/>
      <c r="M44" s="33"/>
      <c r="N44" s="33"/>
      <c r="O44" s="33"/>
      <c r="P44" s="33"/>
      <c r="Q44" s="33"/>
    </row>
    <row r="45" spans="2:17" ht="15" customHeight="1" x14ac:dyDescent="0.25">
      <c r="B45" s="110"/>
      <c r="C45" s="110"/>
      <c r="D45" s="110"/>
      <c r="E45" s="115"/>
      <c r="F45" s="115"/>
      <c r="G45" s="115"/>
      <c r="H45" s="33"/>
      <c r="I45" s="33"/>
      <c r="J45" s="33"/>
      <c r="K45" s="33"/>
      <c r="L45" s="33"/>
      <c r="M45" s="33"/>
      <c r="N45" s="33"/>
      <c r="O45" s="33"/>
      <c r="P45" s="33"/>
      <c r="Q45" s="33"/>
    </row>
    <row r="46" spans="2:17" ht="15" customHeight="1" x14ac:dyDescent="0.25">
      <c r="B46" s="110">
        <f>B13</f>
        <v>25</v>
      </c>
      <c r="C46" s="110"/>
      <c r="D46" s="110"/>
      <c r="E46" s="115" t="s">
        <v>63</v>
      </c>
      <c r="F46" s="115"/>
      <c r="G46" s="115"/>
      <c r="H46" s="33"/>
      <c r="I46" s="33"/>
      <c r="J46" s="33"/>
      <c r="K46" s="33"/>
      <c r="L46" s="33"/>
      <c r="M46" s="33"/>
      <c r="N46" s="33"/>
      <c r="O46" s="33"/>
      <c r="P46" s="33"/>
      <c r="Q46" s="33"/>
    </row>
    <row r="47" spans="2:17" ht="15" customHeight="1" x14ac:dyDescent="0.25">
      <c r="B47" s="110"/>
      <c r="C47" s="110"/>
      <c r="D47" s="110"/>
      <c r="E47" s="115"/>
      <c r="F47" s="115"/>
      <c r="G47" s="115"/>
    </row>
    <row r="48" spans="2:17" ht="15" customHeight="1" x14ac:dyDescent="0.25">
      <c r="B48" s="110">
        <f>B15</f>
        <v>13494251.15</v>
      </c>
      <c r="C48" s="110"/>
      <c r="D48" s="110"/>
      <c r="E48" s="115" t="s">
        <v>64</v>
      </c>
      <c r="F48" s="115"/>
      <c r="G48" s="115"/>
    </row>
    <row r="49" spans="2:25" ht="15" customHeight="1" x14ac:dyDescent="0.25">
      <c r="B49" s="110"/>
      <c r="C49" s="110"/>
      <c r="D49" s="110"/>
      <c r="E49" s="115"/>
      <c r="F49" s="115"/>
      <c r="G49" s="115"/>
    </row>
    <row r="50" spans="2:25" ht="15" customHeight="1" x14ac:dyDescent="0.25">
      <c r="B50" s="110">
        <v>0.9</v>
      </c>
      <c r="C50" s="110"/>
      <c r="D50" s="110"/>
      <c r="E50" s="115"/>
      <c r="F50" s="115"/>
      <c r="G50" s="115"/>
    </row>
    <row r="51" spans="2:25" ht="15" customHeight="1" x14ac:dyDescent="0.25">
      <c r="B51" s="110"/>
      <c r="C51" s="110"/>
      <c r="D51" s="110"/>
      <c r="E51" s="115"/>
      <c r="F51" s="115"/>
      <c r="G51" s="115"/>
    </row>
    <row r="52" spans="2:25" ht="15" customHeight="1" x14ac:dyDescent="0.25">
      <c r="B52" s="110">
        <v>0.85</v>
      </c>
      <c r="C52" s="110"/>
      <c r="D52" s="110"/>
      <c r="E52" s="115"/>
      <c r="F52" s="115"/>
      <c r="G52" s="115"/>
    </row>
    <row r="53" spans="2:25" ht="15" customHeight="1" x14ac:dyDescent="0.25">
      <c r="B53" s="110"/>
      <c r="C53" s="110"/>
      <c r="D53" s="110"/>
      <c r="E53" s="115"/>
      <c r="F53" s="115"/>
      <c r="G53" s="115"/>
      <c r="H53" s="40"/>
      <c r="I53" s="40"/>
      <c r="J53" s="40"/>
      <c r="K53" s="40"/>
      <c r="L53" s="40"/>
      <c r="M53" s="40"/>
    </row>
    <row r="54" spans="2:25" ht="15" customHeight="1" x14ac:dyDescent="0.25">
      <c r="B54" s="112">
        <f>B48/(B50*B36*B42^2)</f>
        <v>0.16635267044199084</v>
      </c>
      <c r="C54" s="112"/>
      <c r="D54" s="112"/>
      <c r="E54" s="105" t="s">
        <v>32</v>
      </c>
      <c r="F54" s="105"/>
      <c r="G54" s="105"/>
      <c r="H54" s="40"/>
      <c r="I54" s="40"/>
      <c r="J54" s="40"/>
      <c r="K54" s="40"/>
      <c r="L54" s="40"/>
      <c r="M54" s="40"/>
    </row>
    <row r="55" spans="2:25" ht="15" customHeight="1" x14ac:dyDescent="0.25">
      <c r="B55" s="112"/>
      <c r="C55" s="112"/>
      <c r="D55" s="112"/>
      <c r="E55" s="105"/>
      <c r="F55" s="105"/>
      <c r="G55" s="105"/>
      <c r="H55" s="40"/>
      <c r="I55" s="40"/>
      <c r="J55" s="40"/>
      <c r="K55" s="40"/>
      <c r="L55" s="40"/>
      <c r="M55" s="40"/>
    </row>
    <row r="56" spans="2:25" x14ac:dyDescent="0.25">
      <c r="B56" s="112">
        <f>B44/(B52*B46)</f>
        <v>18.823529411764707</v>
      </c>
      <c r="C56" s="112"/>
      <c r="D56" s="112"/>
      <c r="E56" s="105" t="s">
        <v>33</v>
      </c>
      <c r="F56" s="105"/>
      <c r="G56" s="105"/>
      <c r="H56" s="40"/>
      <c r="I56" s="40"/>
      <c r="J56" s="40"/>
      <c r="K56" s="40"/>
      <c r="L56" s="71"/>
      <c r="M56" s="71"/>
      <c r="N56" s="103"/>
      <c r="O56" s="103"/>
      <c r="P56" s="103"/>
      <c r="Q56" s="103"/>
      <c r="R56" s="103"/>
      <c r="S56" s="103"/>
      <c r="T56" s="103" t="s">
        <v>43</v>
      </c>
      <c r="U56" s="103"/>
      <c r="V56" s="103" t="s">
        <v>42</v>
      </c>
      <c r="W56" s="103"/>
      <c r="X56" s="103" t="s">
        <v>41</v>
      </c>
      <c r="Y56" s="103"/>
    </row>
    <row r="57" spans="2:25" x14ac:dyDescent="0.25">
      <c r="B57" s="112"/>
      <c r="C57" s="112"/>
      <c r="D57" s="112"/>
      <c r="E57" s="105"/>
      <c r="F57" s="105"/>
      <c r="G57" s="105"/>
      <c r="H57" s="40"/>
      <c r="I57" s="40"/>
      <c r="J57" s="40"/>
      <c r="K57" s="40"/>
      <c r="L57" s="71"/>
      <c r="M57" s="71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</row>
    <row r="58" spans="2:25" ht="15" customHeight="1" x14ac:dyDescent="0.25">
      <c r="B58" s="104">
        <f>P58</f>
        <v>4.1752238141303346E-4</v>
      </c>
      <c r="C58" s="104"/>
      <c r="D58" s="104"/>
      <c r="E58" s="105" t="s">
        <v>34</v>
      </c>
      <c r="F58" s="105"/>
      <c r="G58" s="105"/>
      <c r="H58" s="40"/>
      <c r="I58" s="40"/>
      <c r="J58" s="40"/>
      <c r="K58" s="40"/>
      <c r="L58" s="106"/>
      <c r="M58" s="106"/>
      <c r="N58" s="107"/>
      <c r="O58" s="107"/>
      <c r="P58" s="107">
        <f>X58*R58</f>
        <v>4.1752238141303346E-4</v>
      </c>
      <c r="Q58" s="107"/>
      <c r="R58" s="107">
        <f>1-SQRT(1-(T58/B44))</f>
        <v>7.8592448265982773E-3</v>
      </c>
      <c r="S58" s="107"/>
      <c r="T58" s="107">
        <f>2*V58</f>
        <v>6.2626887695808318</v>
      </c>
      <c r="U58" s="107"/>
      <c r="V58" s="107">
        <f>B54*B56</f>
        <v>3.1313443847904159</v>
      </c>
      <c r="W58" s="107"/>
      <c r="X58" s="111">
        <f>1/B56</f>
        <v>5.3124999999999999E-2</v>
      </c>
      <c r="Y58" s="111"/>
    </row>
    <row r="59" spans="2:25" ht="15" customHeight="1" x14ac:dyDescent="0.25">
      <c r="B59" s="104"/>
      <c r="C59" s="104"/>
      <c r="D59" s="104"/>
      <c r="E59" s="105"/>
      <c r="F59" s="105"/>
      <c r="G59" s="105"/>
      <c r="H59" s="40"/>
      <c r="I59" s="40"/>
      <c r="J59" s="40"/>
      <c r="K59" s="40"/>
      <c r="L59" s="106"/>
      <c r="M59" s="106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11"/>
      <c r="Y59" s="111"/>
    </row>
    <row r="60" spans="2:25" ht="15" customHeight="1" x14ac:dyDescent="0.25">
      <c r="B60" s="108">
        <f>B58*B36*B42</f>
        <v>120.22974495169711</v>
      </c>
      <c r="C60" s="108"/>
      <c r="D60" s="108"/>
      <c r="E60" s="105" t="s">
        <v>66</v>
      </c>
      <c r="F60" s="105"/>
      <c r="G60" s="105"/>
    </row>
    <row r="61" spans="2:25" ht="15" customHeight="1" x14ac:dyDescent="0.25">
      <c r="B61" s="108"/>
      <c r="C61" s="108"/>
      <c r="D61" s="108"/>
      <c r="E61" s="105"/>
      <c r="F61" s="105"/>
      <c r="G61" s="105"/>
    </row>
    <row r="62" spans="2:25" ht="15" customHeight="1" x14ac:dyDescent="0.25">
      <c r="B62" s="108">
        <f>0.0018*H36*B38</f>
        <v>75.599999999999994</v>
      </c>
      <c r="C62" s="108"/>
      <c r="D62" s="108"/>
      <c r="E62" s="105" t="s">
        <v>67</v>
      </c>
      <c r="F62" s="105"/>
      <c r="G62" s="118"/>
      <c r="H62" s="123"/>
      <c r="I62" s="124"/>
      <c r="J62" s="124"/>
      <c r="K62" s="119"/>
      <c r="L62" s="120"/>
      <c r="M62" s="120"/>
      <c r="N62" s="120"/>
    </row>
    <row r="63" spans="2:25" ht="15" customHeight="1" x14ac:dyDescent="0.25">
      <c r="B63" s="108"/>
      <c r="C63" s="108"/>
      <c r="D63" s="108"/>
      <c r="E63" s="105"/>
      <c r="F63" s="105"/>
      <c r="G63" s="118"/>
      <c r="H63" s="125"/>
      <c r="I63" s="126"/>
      <c r="J63" s="126"/>
      <c r="K63" s="119"/>
      <c r="L63" s="120"/>
      <c r="M63" s="120"/>
      <c r="N63" s="120"/>
    </row>
    <row r="64" spans="2:25" ht="127.5" customHeight="1" x14ac:dyDescent="0.25"/>
    <row r="68" spans="2:15" ht="37.5" customHeight="1" x14ac:dyDescent="0.25">
      <c r="B68" s="121" t="s">
        <v>52</v>
      </c>
      <c r="C68" s="121"/>
      <c r="D68" s="121"/>
      <c r="E68" s="121"/>
      <c r="F68" s="121"/>
      <c r="G68" s="121"/>
    </row>
    <row r="69" spans="2:15" ht="29.25" customHeight="1" x14ac:dyDescent="0.25">
      <c r="B69" s="121"/>
      <c r="C69" s="121"/>
      <c r="D69" s="121"/>
      <c r="E69" s="121"/>
      <c r="F69" s="121"/>
      <c r="G69" s="121"/>
    </row>
    <row r="70" spans="2:15" ht="15" customHeight="1" x14ac:dyDescent="0.25">
      <c r="B70" s="113"/>
      <c r="C70" s="113"/>
      <c r="D70" s="113"/>
      <c r="E70" s="114" t="s">
        <v>40</v>
      </c>
      <c r="F70" s="114"/>
      <c r="G70" s="114"/>
      <c r="H70" s="113">
        <v>12</v>
      </c>
      <c r="I70" s="113"/>
      <c r="J70" s="113"/>
      <c r="K70" s="114" t="s">
        <v>51</v>
      </c>
      <c r="L70" s="114"/>
      <c r="M70" s="114"/>
      <c r="N70" s="114"/>
      <c r="O70" s="114"/>
    </row>
    <row r="71" spans="2:15" ht="15" customHeight="1" x14ac:dyDescent="0.25">
      <c r="B71" s="113"/>
      <c r="C71" s="113"/>
      <c r="D71" s="113"/>
      <c r="E71" s="114"/>
      <c r="F71" s="114"/>
      <c r="G71" s="114"/>
      <c r="H71" s="113"/>
      <c r="I71" s="113"/>
      <c r="J71" s="113"/>
      <c r="K71" s="114"/>
      <c r="L71" s="114"/>
      <c r="M71" s="114"/>
      <c r="N71" s="114"/>
      <c r="O71" s="114"/>
    </row>
    <row r="72" spans="2:15" ht="15" customHeight="1" x14ac:dyDescent="0.25">
      <c r="B72" s="113"/>
      <c r="C72" s="113"/>
      <c r="D72" s="113"/>
      <c r="E72" s="114" t="s">
        <v>38</v>
      </c>
      <c r="F72" s="114"/>
      <c r="G72" s="114"/>
      <c r="H72" s="113"/>
      <c r="I72" s="113"/>
      <c r="J72" s="113"/>
      <c r="K72" s="114"/>
      <c r="L72" s="114"/>
      <c r="M72" s="114"/>
      <c r="N72" s="114"/>
      <c r="O72" s="114"/>
    </row>
    <row r="73" spans="2:15" ht="15" customHeight="1" x14ac:dyDescent="0.25">
      <c r="B73" s="113"/>
      <c r="C73" s="113"/>
      <c r="D73" s="113"/>
      <c r="E73" s="114"/>
      <c r="F73" s="114"/>
      <c r="G73" s="114"/>
      <c r="H73" s="113"/>
      <c r="I73" s="113"/>
      <c r="J73" s="113"/>
      <c r="K73" s="114"/>
      <c r="L73" s="114"/>
      <c r="M73" s="114"/>
      <c r="N73" s="114"/>
      <c r="O73" s="114"/>
    </row>
    <row r="74" spans="2:15" x14ac:dyDescent="0.25">
      <c r="B74" s="113"/>
      <c r="C74" s="113"/>
      <c r="D74" s="113"/>
      <c r="E74" s="114" t="s">
        <v>46</v>
      </c>
      <c r="F74" s="114"/>
      <c r="G74" s="114"/>
    </row>
    <row r="75" spans="2:15" x14ac:dyDescent="0.25">
      <c r="B75" s="113"/>
      <c r="C75" s="113"/>
      <c r="D75" s="113"/>
      <c r="E75" s="114"/>
      <c r="F75" s="114"/>
      <c r="G75" s="114"/>
    </row>
    <row r="76" spans="2:15" x14ac:dyDescent="0.25">
      <c r="B76" s="113"/>
      <c r="C76" s="113"/>
      <c r="D76" s="113"/>
      <c r="E76" s="114" t="s">
        <v>39</v>
      </c>
      <c r="F76" s="114"/>
      <c r="G76" s="114"/>
    </row>
    <row r="77" spans="2:15" x14ac:dyDescent="0.25">
      <c r="B77" s="113"/>
      <c r="C77" s="113"/>
      <c r="D77" s="113"/>
      <c r="E77" s="114"/>
      <c r="F77" s="114"/>
      <c r="G77" s="114"/>
    </row>
    <row r="78" spans="2:15" ht="15" customHeight="1" x14ac:dyDescent="0.25">
      <c r="B78" s="113"/>
      <c r="C78" s="113"/>
      <c r="D78" s="113"/>
      <c r="E78" s="114" t="s">
        <v>37</v>
      </c>
      <c r="F78" s="114"/>
      <c r="G78" s="114"/>
    </row>
    <row r="79" spans="2:15" ht="15" customHeight="1" x14ac:dyDescent="0.25">
      <c r="B79" s="113"/>
      <c r="C79" s="113"/>
      <c r="D79" s="113"/>
      <c r="E79" s="114"/>
      <c r="F79" s="114"/>
      <c r="G79" s="114"/>
    </row>
    <row r="80" spans="2:15" ht="15" customHeight="1" x14ac:dyDescent="0.25">
      <c r="B80" s="113"/>
      <c r="C80" s="113"/>
      <c r="D80" s="113"/>
      <c r="E80" s="114" t="s">
        <v>36</v>
      </c>
      <c r="F80" s="114"/>
      <c r="G80" s="114"/>
    </row>
    <row r="81" spans="2:25" ht="15" customHeight="1" x14ac:dyDescent="0.25">
      <c r="B81" s="113"/>
      <c r="C81" s="113"/>
      <c r="D81" s="113"/>
      <c r="E81" s="114"/>
      <c r="F81" s="114"/>
      <c r="G81" s="114"/>
    </row>
    <row r="82" spans="2:25" ht="15" customHeight="1" x14ac:dyDescent="0.25">
      <c r="B82" s="113"/>
      <c r="C82" s="113"/>
      <c r="D82" s="113"/>
      <c r="E82" s="114" t="s">
        <v>35</v>
      </c>
      <c r="F82" s="114"/>
      <c r="G82" s="114"/>
    </row>
    <row r="83" spans="2:25" ht="15" customHeight="1" x14ac:dyDescent="0.25">
      <c r="B83" s="113"/>
      <c r="C83" s="113"/>
      <c r="D83" s="113"/>
      <c r="E83" s="114"/>
      <c r="F83" s="114"/>
      <c r="G83" s="114"/>
    </row>
    <row r="84" spans="2:25" ht="15" customHeight="1" x14ac:dyDescent="0.25">
      <c r="B84" s="110"/>
      <c r="C84" s="110"/>
      <c r="D84" s="110"/>
      <c r="E84" s="115"/>
      <c r="F84" s="115"/>
      <c r="G84" s="115"/>
    </row>
    <row r="85" spans="2:25" ht="15" customHeight="1" x14ac:dyDescent="0.25">
      <c r="B85" s="110"/>
      <c r="C85" s="110"/>
      <c r="D85" s="110"/>
      <c r="E85" s="115"/>
      <c r="F85" s="115"/>
      <c r="G85" s="115"/>
    </row>
    <row r="86" spans="2:25" ht="15" customHeight="1" x14ac:dyDescent="0.25">
      <c r="B86" s="110"/>
      <c r="C86" s="110"/>
      <c r="D86" s="110"/>
      <c r="E86" s="115"/>
      <c r="F86" s="115"/>
      <c r="G86" s="115"/>
    </row>
    <row r="87" spans="2:25" ht="15" customHeight="1" x14ac:dyDescent="0.25">
      <c r="B87" s="110"/>
      <c r="C87" s="110"/>
      <c r="D87" s="110"/>
      <c r="E87" s="115"/>
      <c r="F87" s="115"/>
      <c r="G87" s="115"/>
    </row>
    <row r="88" spans="2:25" ht="15" customHeight="1" x14ac:dyDescent="0.25">
      <c r="B88" s="112"/>
      <c r="C88" s="112"/>
      <c r="D88" s="112"/>
      <c r="E88" s="105" t="s">
        <v>32</v>
      </c>
      <c r="F88" s="105"/>
      <c r="G88" s="105"/>
    </row>
    <row r="89" spans="2:25" ht="15" customHeight="1" x14ac:dyDescent="0.25">
      <c r="B89" s="112"/>
      <c r="C89" s="112"/>
      <c r="D89" s="112"/>
      <c r="E89" s="105"/>
      <c r="F89" s="105"/>
      <c r="G89" s="105"/>
    </row>
    <row r="90" spans="2:25" x14ac:dyDescent="0.25">
      <c r="B90" s="112"/>
      <c r="C90" s="112"/>
      <c r="D90" s="112"/>
      <c r="E90" s="105" t="s">
        <v>33</v>
      </c>
      <c r="F90" s="105"/>
      <c r="G90" s="105"/>
      <c r="L90" s="103"/>
      <c r="M90" s="103"/>
      <c r="N90" s="103"/>
      <c r="O90" s="103"/>
      <c r="P90" s="103"/>
      <c r="Q90" s="103"/>
      <c r="R90" s="103"/>
      <c r="S90" s="103"/>
      <c r="T90" s="103" t="s">
        <v>43</v>
      </c>
      <c r="U90" s="103"/>
      <c r="V90" s="103" t="s">
        <v>42</v>
      </c>
      <c r="W90" s="103"/>
      <c r="X90" s="103" t="s">
        <v>41</v>
      </c>
      <c r="Y90" s="103"/>
    </row>
    <row r="91" spans="2:25" x14ac:dyDescent="0.25">
      <c r="B91" s="112"/>
      <c r="C91" s="112"/>
      <c r="D91" s="112"/>
      <c r="E91" s="105"/>
      <c r="F91" s="105"/>
      <c r="G91" s="105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</row>
    <row r="92" spans="2:25" x14ac:dyDescent="0.25">
      <c r="B92" s="110"/>
      <c r="C92" s="110"/>
      <c r="D92" s="110"/>
      <c r="E92" s="105" t="s">
        <v>34</v>
      </c>
      <c r="F92" s="105"/>
      <c r="G92" s="105"/>
      <c r="L92" s="107"/>
      <c r="M92" s="107"/>
      <c r="N92" s="107"/>
      <c r="O92" s="107"/>
      <c r="P92" s="107" t="e">
        <f>X92*R92</f>
        <v>#DIV/0!</v>
      </c>
      <c r="Q92" s="107"/>
      <c r="R92" s="107" t="e">
        <f>1-SQRT(1-T92/B78)</f>
        <v>#DIV/0!</v>
      </c>
      <c r="S92" s="107"/>
      <c r="T92" s="107">
        <f>2*V92</f>
        <v>0</v>
      </c>
      <c r="U92" s="107"/>
      <c r="V92" s="107">
        <f>B88*B90</f>
        <v>0</v>
      </c>
      <c r="W92" s="107"/>
      <c r="X92" s="111" t="e">
        <f>1/B90</f>
        <v>#DIV/0!</v>
      </c>
      <c r="Y92" s="111"/>
    </row>
    <row r="93" spans="2:25" x14ac:dyDescent="0.25">
      <c r="B93" s="110"/>
      <c r="C93" s="110"/>
      <c r="D93" s="110"/>
      <c r="E93" s="105"/>
      <c r="F93" s="105"/>
      <c r="G93" s="105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11"/>
      <c r="Y93" s="111"/>
    </row>
    <row r="94" spans="2:25" ht="15" customHeight="1" x14ac:dyDescent="0.25">
      <c r="B94" s="108"/>
      <c r="C94" s="108"/>
      <c r="D94" s="108"/>
      <c r="E94" s="105" t="s">
        <v>50</v>
      </c>
      <c r="F94" s="105"/>
      <c r="G94" s="105"/>
    </row>
    <row r="95" spans="2:25" ht="15" customHeight="1" x14ac:dyDescent="0.25">
      <c r="B95" s="108"/>
      <c r="C95" s="108"/>
      <c r="D95" s="108"/>
      <c r="E95" s="105"/>
      <c r="F95" s="105"/>
      <c r="G95" s="105"/>
    </row>
    <row r="96" spans="2:25" ht="15" customHeight="1" x14ac:dyDescent="0.25">
      <c r="B96" s="108"/>
      <c r="C96" s="108"/>
      <c r="D96" s="108"/>
      <c r="E96" s="105" t="s">
        <v>49</v>
      </c>
      <c r="F96" s="105"/>
      <c r="G96" s="105"/>
      <c r="H96" s="109"/>
      <c r="I96" s="109"/>
      <c r="J96" s="109"/>
      <c r="K96" s="119"/>
      <c r="L96" s="120"/>
      <c r="M96" s="120"/>
      <c r="N96" s="120"/>
    </row>
    <row r="97" spans="2:15" ht="15" customHeight="1" x14ac:dyDescent="0.25">
      <c r="B97" s="108"/>
      <c r="C97" s="108"/>
      <c r="D97" s="108"/>
      <c r="E97" s="105"/>
      <c r="F97" s="105"/>
      <c r="G97" s="105"/>
      <c r="H97" s="109"/>
      <c r="I97" s="109"/>
      <c r="J97" s="109"/>
      <c r="K97" s="119"/>
      <c r="L97" s="120"/>
      <c r="M97" s="120"/>
      <c r="N97" s="120"/>
    </row>
    <row r="99" spans="2:15" ht="120.75" customHeight="1" x14ac:dyDescent="0.25"/>
    <row r="101" spans="2:15" ht="24" customHeight="1" x14ac:dyDescent="0.25">
      <c r="B101" s="117" t="s">
        <v>47</v>
      </c>
      <c r="C101" s="117"/>
      <c r="D101" s="117"/>
      <c r="E101" s="117"/>
      <c r="F101" s="117"/>
      <c r="G101" s="117"/>
    </row>
    <row r="102" spans="2:15" ht="24" customHeight="1" x14ac:dyDescent="0.25">
      <c r="B102" s="117"/>
      <c r="C102" s="117"/>
      <c r="D102" s="117"/>
      <c r="E102" s="117"/>
      <c r="F102" s="117"/>
      <c r="G102" s="117"/>
    </row>
    <row r="103" spans="2:15" ht="15" customHeight="1" x14ac:dyDescent="0.25">
      <c r="B103" s="110"/>
      <c r="C103" s="110"/>
      <c r="D103" s="110"/>
      <c r="E103" s="115" t="s">
        <v>40</v>
      </c>
      <c r="F103" s="115"/>
      <c r="G103" s="115"/>
      <c r="H103" s="113">
        <f>H3</f>
        <v>120</v>
      </c>
      <c r="I103" s="113"/>
      <c r="J103" s="113"/>
      <c r="K103" s="114" t="s">
        <v>51</v>
      </c>
      <c r="L103" s="114"/>
      <c r="M103" s="114"/>
      <c r="N103" s="114"/>
      <c r="O103" s="114"/>
    </row>
    <row r="104" spans="2:15" ht="15" customHeight="1" x14ac:dyDescent="0.25">
      <c r="B104" s="110"/>
      <c r="C104" s="110"/>
      <c r="D104" s="110"/>
      <c r="E104" s="115"/>
      <c r="F104" s="115"/>
      <c r="G104" s="115"/>
      <c r="H104" s="113"/>
      <c r="I104" s="113"/>
      <c r="J104" s="113"/>
      <c r="K104" s="114"/>
      <c r="L104" s="114"/>
      <c r="M104" s="114"/>
      <c r="N104" s="114"/>
      <c r="O104" s="114"/>
    </row>
    <row r="105" spans="2:15" ht="15" customHeight="1" x14ac:dyDescent="0.25">
      <c r="B105" s="113"/>
      <c r="C105" s="113"/>
      <c r="D105" s="113"/>
      <c r="E105" s="114" t="s">
        <v>48</v>
      </c>
      <c r="F105" s="114"/>
      <c r="G105" s="114"/>
    </row>
    <row r="106" spans="2:15" ht="15" customHeight="1" x14ac:dyDescent="0.25">
      <c r="B106" s="113"/>
      <c r="C106" s="113"/>
      <c r="D106" s="113"/>
      <c r="E106" s="114"/>
      <c r="F106" s="114"/>
      <c r="G106" s="114"/>
    </row>
    <row r="107" spans="2:15" x14ac:dyDescent="0.25">
      <c r="B107" s="110"/>
      <c r="C107" s="110"/>
      <c r="D107" s="110"/>
      <c r="E107" s="115" t="s">
        <v>46</v>
      </c>
      <c r="F107" s="115"/>
      <c r="G107" s="115"/>
    </row>
    <row r="108" spans="2:15" x14ac:dyDescent="0.25">
      <c r="B108" s="110"/>
      <c r="C108" s="110"/>
      <c r="D108" s="110"/>
      <c r="E108" s="115"/>
      <c r="F108" s="115"/>
      <c r="G108" s="115"/>
    </row>
    <row r="109" spans="2:15" x14ac:dyDescent="0.25">
      <c r="B109" s="110"/>
      <c r="C109" s="110"/>
      <c r="D109" s="110"/>
      <c r="E109" s="115" t="s">
        <v>45</v>
      </c>
      <c r="F109" s="115"/>
      <c r="G109" s="115"/>
    </row>
    <row r="110" spans="2:15" x14ac:dyDescent="0.25">
      <c r="B110" s="110"/>
      <c r="C110" s="110"/>
      <c r="D110" s="110"/>
      <c r="E110" s="115"/>
      <c r="F110" s="115"/>
      <c r="G110" s="115"/>
    </row>
    <row r="111" spans="2:15" ht="15" customHeight="1" x14ac:dyDescent="0.25">
      <c r="B111" s="110"/>
      <c r="C111" s="110"/>
      <c r="D111" s="110"/>
      <c r="E111" s="115" t="s">
        <v>37</v>
      </c>
      <c r="F111" s="115"/>
      <c r="G111" s="115"/>
    </row>
    <row r="112" spans="2:15" ht="15" customHeight="1" x14ac:dyDescent="0.25">
      <c r="B112" s="110"/>
      <c r="C112" s="110"/>
      <c r="D112" s="110"/>
      <c r="E112" s="115"/>
      <c r="F112" s="115"/>
      <c r="G112" s="115"/>
    </row>
    <row r="113" spans="2:25" ht="15" customHeight="1" x14ac:dyDescent="0.25">
      <c r="B113" s="110"/>
      <c r="C113" s="110"/>
      <c r="D113" s="110"/>
      <c r="E113" s="115" t="s">
        <v>36</v>
      </c>
      <c r="F113" s="115"/>
      <c r="G113" s="115"/>
    </row>
    <row r="114" spans="2:25" ht="15" customHeight="1" x14ac:dyDescent="0.25">
      <c r="B114" s="110"/>
      <c r="C114" s="110"/>
      <c r="D114" s="110"/>
      <c r="E114" s="115"/>
      <c r="F114" s="115"/>
      <c r="G114" s="115"/>
    </row>
    <row r="115" spans="2:25" ht="15" customHeight="1" x14ac:dyDescent="0.25">
      <c r="B115" s="110"/>
      <c r="C115" s="110"/>
      <c r="D115" s="110"/>
      <c r="E115" s="115" t="s">
        <v>35</v>
      </c>
      <c r="F115" s="115"/>
      <c r="G115" s="115"/>
    </row>
    <row r="116" spans="2:25" ht="15" customHeight="1" x14ac:dyDescent="0.25">
      <c r="B116" s="110"/>
      <c r="C116" s="110"/>
      <c r="D116" s="110"/>
      <c r="E116" s="115"/>
      <c r="F116" s="115"/>
      <c r="G116" s="115"/>
    </row>
    <row r="117" spans="2:25" ht="15" customHeight="1" x14ac:dyDescent="0.25">
      <c r="B117" s="110"/>
      <c r="C117" s="110"/>
      <c r="D117" s="110"/>
      <c r="E117" s="115"/>
      <c r="F117" s="115"/>
      <c r="G117" s="115"/>
    </row>
    <row r="118" spans="2:25" ht="15" customHeight="1" x14ac:dyDescent="0.25">
      <c r="B118" s="110"/>
      <c r="C118" s="110"/>
      <c r="D118" s="110"/>
      <c r="E118" s="115"/>
      <c r="F118" s="115"/>
      <c r="G118" s="115"/>
    </row>
    <row r="119" spans="2:25" ht="15" customHeight="1" x14ac:dyDescent="0.25">
      <c r="B119" s="110"/>
      <c r="C119" s="110"/>
      <c r="D119" s="110"/>
      <c r="E119" s="115"/>
      <c r="F119" s="115"/>
      <c r="G119" s="115"/>
    </row>
    <row r="120" spans="2:25" ht="15" customHeight="1" x14ac:dyDescent="0.25">
      <c r="B120" s="110"/>
      <c r="C120" s="110"/>
      <c r="D120" s="110"/>
      <c r="E120" s="115"/>
      <c r="F120" s="115"/>
      <c r="G120" s="115"/>
    </row>
    <row r="121" spans="2:25" ht="15" customHeight="1" x14ac:dyDescent="0.25">
      <c r="B121" s="112"/>
      <c r="C121" s="112"/>
      <c r="D121" s="112"/>
      <c r="E121" s="105" t="s">
        <v>32</v>
      </c>
      <c r="F121" s="105"/>
      <c r="G121" s="105"/>
    </row>
    <row r="122" spans="2:25" ht="15" customHeight="1" x14ac:dyDescent="0.25">
      <c r="B122" s="112"/>
      <c r="C122" s="112"/>
      <c r="D122" s="112"/>
      <c r="E122" s="105"/>
      <c r="F122" s="105"/>
      <c r="G122" s="105"/>
    </row>
    <row r="123" spans="2:25" x14ac:dyDescent="0.25">
      <c r="B123" s="112"/>
      <c r="C123" s="112"/>
      <c r="D123" s="112"/>
      <c r="E123" s="105" t="s">
        <v>33</v>
      </c>
      <c r="F123" s="105"/>
      <c r="G123" s="105"/>
      <c r="L123" s="103"/>
      <c r="M123" s="103"/>
      <c r="N123" s="103"/>
      <c r="O123" s="103"/>
      <c r="P123" s="103"/>
      <c r="Q123" s="103"/>
      <c r="R123" s="103"/>
      <c r="S123" s="103"/>
      <c r="T123" s="103" t="s">
        <v>43</v>
      </c>
      <c r="U123" s="103"/>
      <c r="V123" s="103" t="s">
        <v>42</v>
      </c>
      <c r="W123" s="103"/>
      <c r="X123" s="103" t="s">
        <v>41</v>
      </c>
      <c r="Y123" s="103"/>
    </row>
    <row r="124" spans="2:25" x14ac:dyDescent="0.25">
      <c r="B124" s="112"/>
      <c r="C124" s="112"/>
      <c r="D124" s="112"/>
      <c r="E124" s="105"/>
      <c r="F124" s="105"/>
      <c r="G124" s="105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</row>
    <row r="125" spans="2:25" x14ac:dyDescent="0.25">
      <c r="B125" s="110"/>
      <c r="C125" s="110"/>
      <c r="D125" s="110"/>
      <c r="E125" s="105" t="s">
        <v>34</v>
      </c>
      <c r="F125" s="105"/>
      <c r="G125" s="105"/>
      <c r="L125" s="107"/>
      <c r="M125" s="107"/>
      <c r="N125" s="107"/>
      <c r="O125" s="107"/>
      <c r="P125" s="107" t="e">
        <f>X125*R125</f>
        <v>#DIV/0!</v>
      </c>
      <c r="Q125" s="107"/>
      <c r="R125" s="107" t="e">
        <f>1-SQRT(1-(T125/B111))</f>
        <v>#DIV/0!</v>
      </c>
      <c r="S125" s="107"/>
      <c r="T125" s="107">
        <f>2*V125</f>
        <v>0</v>
      </c>
      <c r="U125" s="107"/>
      <c r="V125" s="107">
        <f>B121*B123</f>
        <v>0</v>
      </c>
      <c r="W125" s="107"/>
      <c r="X125" s="111" t="e">
        <f>1/B123</f>
        <v>#DIV/0!</v>
      </c>
      <c r="Y125" s="111"/>
    </row>
    <row r="126" spans="2:25" x14ac:dyDescent="0.25">
      <c r="B126" s="110"/>
      <c r="C126" s="110"/>
      <c r="D126" s="110"/>
      <c r="E126" s="105"/>
      <c r="F126" s="105"/>
      <c r="G126" s="105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11"/>
      <c r="Y126" s="111"/>
    </row>
    <row r="127" spans="2:25" ht="15" customHeight="1" x14ac:dyDescent="0.25">
      <c r="B127" s="108"/>
      <c r="C127" s="108"/>
      <c r="D127" s="108"/>
      <c r="E127" s="105" t="s">
        <v>44</v>
      </c>
      <c r="F127" s="105"/>
      <c r="G127" s="105"/>
    </row>
    <row r="128" spans="2:25" ht="15" customHeight="1" x14ac:dyDescent="0.25">
      <c r="B128" s="108"/>
      <c r="C128" s="108"/>
      <c r="D128" s="108"/>
      <c r="E128" s="105"/>
      <c r="F128" s="105"/>
      <c r="G128" s="105"/>
    </row>
    <row r="129" spans="2:7" ht="15" customHeight="1" x14ac:dyDescent="0.25">
      <c r="B129" s="108"/>
      <c r="C129" s="108"/>
      <c r="D129" s="108"/>
      <c r="E129" s="105" t="s">
        <v>49</v>
      </c>
      <c r="F129" s="105"/>
      <c r="G129" s="105"/>
    </row>
    <row r="130" spans="2:7" ht="15" customHeight="1" x14ac:dyDescent="0.25">
      <c r="B130" s="108"/>
      <c r="C130" s="108"/>
      <c r="D130" s="108"/>
      <c r="E130" s="105"/>
      <c r="F130" s="105"/>
      <c r="G130" s="105"/>
    </row>
  </sheetData>
  <sheetProtection algorithmName="SHA-512" hashValue="m9lM0Es5UwdP3Zhj9hi5nLzrlm/ymfGQ2JpE4EBNeZwIBahve+ksKth3LEx4gxViNI6X9/iqpB9GMjHjPNBI7g==" saltValue="mp/6PUECm3ARV7lS+Dc7Fw==" spinCount="100000" sheet="1" objects="1" scenarios="1" selectLockedCells="1"/>
  <mergeCells count="192">
    <mergeCell ref="B60:D61"/>
    <mergeCell ref="E60:G61"/>
    <mergeCell ref="B62:D63"/>
    <mergeCell ref="E62:G63"/>
    <mergeCell ref="H62:J63"/>
    <mergeCell ref="K62:N63"/>
    <mergeCell ref="B34:G35"/>
    <mergeCell ref="B36:D37"/>
    <mergeCell ref="E36:G37"/>
    <mergeCell ref="H36:J37"/>
    <mergeCell ref="K36:O37"/>
    <mergeCell ref="B38:D39"/>
    <mergeCell ref="E38:G39"/>
    <mergeCell ref="H38:J39"/>
    <mergeCell ref="K38:O39"/>
    <mergeCell ref="E40:G41"/>
    <mergeCell ref="B42:D43"/>
    <mergeCell ref="E42:G43"/>
    <mergeCell ref="B44:D45"/>
    <mergeCell ref="E44:G45"/>
    <mergeCell ref="B46:D47"/>
    <mergeCell ref="E46:G47"/>
    <mergeCell ref="B48:D49"/>
    <mergeCell ref="E48:G49"/>
    <mergeCell ref="B1:G2"/>
    <mergeCell ref="H29:J30"/>
    <mergeCell ref="H5:J6"/>
    <mergeCell ref="K5:O6"/>
    <mergeCell ref="K29:N30"/>
    <mergeCell ref="E3:G4"/>
    <mergeCell ref="B3:D4"/>
    <mergeCell ref="E7:G8"/>
    <mergeCell ref="E5:G6"/>
    <mergeCell ref="E11:G12"/>
    <mergeCell ref="B7:D8"/>
    <mergeCell ref="B5:D6"/>
    <mergeCell ref="B11:D12"/>
    <mergeCell ref="B13:D14"/>
    <mergeCell ref="B21:D22"/>
    <mergeCell ref="B15:D16"/>
    <mergeCell ref="E105:G106"/>
    <mergeCell ref="X23:Y24"/>
    <mergeCell ref="L23:M24"/>
    <mergeCell ref="N23:O24"/>
    <mergeCell ref="P23:Q24"/>
    <mergeCell ref="R23:S24"/>
    <mergeCell ref="T23:U24"/>
    <mergeCell ref="V23:W24"/>
    <mergeCell ref="X25:Y26"/>
    <mergeCell ref="L25:M26"/>
    <mergeCell ref="N25:O26"/>
    <mergeCell ref="P25:Q26"/>
    <mergeCell ref="R25:S26"/>
    <mergeCell ref="T25:U26"/>
    <mergeCell ref="V25:W26"/>
    <mergeCell ref="E27:G28"/>
    <mergeCell ref="E23:G24"/>
    <mergeCell ref="E25:G26"/>
    <mergeCell ref="K72:O73"/>
    <mergeCell ref="K96:N97"/>
    <mergeCell ref="B68:G69"/>
    <mergeCell ref="B70:D71"/>
    <mergeCell ref="E70:G71"/>
    <mergeCell ref="H70:J71"/>
    <mergeCell ref="V125:W126"/>
    <mergeCell ref="X125:Y126"/>
    <mergeCell ref="B127:D128"/>
    <mergeCell ref="E127:G128"/>
    <mergeCell ref="B29:D30"/>
    <mergeCell ref="E29:G30"/>
    <mergeCell ref="T123:U124"/>
    <mergeCell ref="V123:W124"/>
    <mergeCell ref="X123:Y124"/>
    <mergeCell ref="B125:D126"/>
    <mergeCell ref="E125:G126"/>
    <mergeCell ref="L125:M126"/>
    <mergeCell ref="N125:O126"/>
    <mergeCell ref="P125:Q126"/>
    <mergeCell ref="R125:S126"/>
    <mergeCell ref="T125:U126"/>
    <mergeCell ref="P123:Q124"/>
    <mergeCell ref="R123:S124"/>
    <mergeCell ref="B111:D112"/>
    <mergeCell ref="E111:G112"/>
    <mergeCell ref="B113:D114"/>
    <mergeCell ref="E113:G114"/>
    <mergeCell ref="B115:D116"/>
    <mergeCell ref="E115:G116"/>
    <mergeCell ref="B129:D130"/>
    <mergeCell ref="E129:G130"/>
    <mergeCell ref="H103:J104"/>
    <mergeCell ref="K103:O104"/>
    <mergeCell ref="B123:D124"/>
    <mergeCell ref="E123:G124"/>
    <mergeCell ref="L123:M124"/>
    <mergeCell ref="N123:O124"/>
    <mergeCell ref="B9:D10"/>
    <mergeCell ref="E9:G10"/>
    <mergeCell ref="B101:G102"/>
    <mergeCell ref="B103:D104"/>
    <mergeCell ref="E103:G104"/>
    <mergeCell ref="B105:D106"/>
    <mergeCell ref="B119:D120"/>
    <mergeCell ref="E119:G120"/>
    <mergeCell ref="B121:D122"/>
    <mergeCell ref="E121:G122"/>
    <mergeCell ref="B117:D118"/>
    <mergeCell ref="E117:G118"/>
    <mergeCell ref="B107:D108"/>
    <mergeCell ref="E107:G108"/>
    <mergeCell ref="B109:D110"/>
    <mergeCell ref="E109:G110"/>
    <mergeCell ref="K70:O71"/>
    <mergeCell ref="H3:J4"/>
    <mergeCell ref="K3:O4"/>
    <mergeCell ref="E13:G14"/>
    <mergeCell ref="E21:G22"/>
    <mergeCell ref="E15:G16"/>
    <mergeCell ref="E17:G18"/>
    <mergeCell ref="B19:D20"/>
    <mergeCell ref="E19:G20"/>
    <mergeCell ref="B17:D18"/>
    <mergeCell ref="B23:D24"/>
    <mergeCell ref="B25:D26"/>
    <mergeCell ref="B27:D28"/>
    <mergeCell ref="E50:G51"/>
    <mergeCell ref="B52:D53"/>
    <mergeCell ref="E52:G53"/>
    <mergeCell ref="B54:D55"/>
    <mergeCell ref="E54:G55"/>
    <mergeCell ref="B56:D57"/>
    <mergeCell ref="E56:G57"/>
    <mergeCell ref="L56:M57"/>
    <mergeCell ref="N56:O57"/>
    <mergeCell ref="B50:D51"/>
    <mergeCell ref="B40:D41"/>
    <mergeCell ref="B76:D77"/>
    <mergeCell ref="E76:G77"/>
    <mergeCell ref="B78:D79"/>
    <mergeCell ref="E78:G79"/>
    <mergeCell ref="B80:D81"/>
    <mergeCell ref="E80:G81"/>
    <mergeCell ref="B72:D73"/>
    <mergeCell ref="E72:G73"/>
    <mergeCell ref="H72:J73"/>
    <mergeCell ref="B74:D75"/>
    <mergeCell ref="E74:G75"/>
    <mergeCell ref="B88:D89"/>
    <mergeCell ref="E88:G89"/>
    <mergeCell ref="B90:D91"/>
    <mergeCell ref="E90:G91"/>
    <mergeCell ref="L90:M91"/>
    <mergeCell ref="B82:D83"/>
    <mergeCell ref="E82:G83"/>
    <mergeCell ref="B84:D85"/>
    <mergeCell ref="E84:G85"/>
    <mergeCell ref="B86:D87"/>
    <mergeCell ref="E86:G87"/>
    <mergeCell ref="B94:D95"/>
    <mergeCell ref="E94:G95"/>
    <mergeCell ref="B96:D97"/>
    <mergeCell ref="E96:G97"/>
    <mergeCell ref="H96:J97"/>
    <mergeCell ref="X90:Y91"/>
    <mergeCell ref="B92:D93"/>
    <mergeCell ref="E92:G93"/>
    <mergeCell ref="L92:M93"/>
    <mergeCell ref="N92:O93"/>
    <mergeCell ref="P92:Q93"/>
    <mergeCell ref="R92:S93"/>
    <mergeCell ref="T92:U93"/>
    <mergeCell ref="V92:W93"/>
    <mergeCell ref="X92:Y93"/>
    <mergeCell ref="N90:O91"/>
    <mergeCell ref="P90:Q91"/>
    <mergeCell ref="R90:S91"/>
    <mergeCell ref="T90:U91"/>
    <mergeCell ref="V90:W91"/>
    <mergeCell ref="P56:Q57"/>
    <mergeCell ref="R56:S57"/>
    <mergeCell ref="T56:U57"/>
    <mergeCell ref="V56:W57"/>
    <mergeCell ref="X56:Y57"/>
    <mergeCell ref="B58:D59"/>
    <mergeCell ref="E58:G59"/>
    <mergeCell ref="L58:M59"/>
    <mergeCell ref="N58:O59"/>
    <mergeCell ref="P58:Q59"/>
    <mergeCell ref="R58:S59"/>
    <mergeCell ref="T58:U59"/>
    <mergeCell ref="V58:W59"/>
    <mergeCell ref="X58:Y5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AH75"/>
  <sheetViews>
    <sheetView rightToLeft="1" tabSelected="1" topLeftCell="A35" zoomScale="70" zoomScaleNormal="70" workbookViewId="0">
      <selection activeCell="D58" sqref="D58:H59"/>
    </sheetView>
  </sheetViews>
  <sheetFormatPr defaultRowHeight="18.75" x14ac:dyDescent="0.25"/>
  <cols>
    <col min="1" max="16384" width="9.140625" style="41"/>
  </cols>
  <sheetData>
    <row r="26" spans="1:28" ht="30" customHeight="1" x14ac:dyDescent="0.25">
      <c r="O26" s="172" t="s">
        <v>68</v>
      </c>
      <c r="P26" s="172"/>
      <c r="Q26" s="170" t="s">
        <v>69</v>
      </c>
      <c r="R26" s="170"/>
      <c r="S26" s="170"/>
      <c r="T26" s="170"/>
      <c r="U26" s="170"/>
      <c r="V26" s="170" t="s">
        <v>70</v>
      </c>
      <c r="W26" s="170"/>
      <c r="X26" s="170"/>
      <c r="Y26" s="170"/>
      <c r="Z26" s="170"/>
    </row>
    <row r="27" spans="1:28" ht="30" customHeight="1" x14ac:dyDescent="0.25">
      <c r="O27" s="172"/>
      <c r="P27" s="172"/>
      <c r="Q27" s="170"/>
      <c r="R27" s="170"/>
      <c r="S27" s="170"/>
      <c r="T27" s="170"/>
      <c r="U27" s="170"/>
      <c r="V27" s="170"/>
      <c r="W27" s="170"/>
      <c r="X27" s="170"/>
      <c r="Y27" s="170"/>
      <c r="Z27" s="170"/>
    </row>
    <row r="28" spans="1:28" ht="18.75" customHeight="1" x14ac:dyDescent="0.25">
      <c r="O28" s="172"/>
      <c r="P28" s="172"/>
      <c r="Q28" s="171"/>
      <c r="R28" s="171"/>
      <c r="S28" s="171"/>
      <c r="T28" s="171"/>
      <c r="U28" s="171"/>
      <c r="V28" s="171"/>
      <c r="W28" s="171"/>
      <c r="X28" s="171"/>
      <c r="Y28" s="171"/>
      <c r="Z28" s="171"/>
    </row>
    <row r="29" spans="1:28" ht="18.75" customHeight="1" x14ac:dyDescent="0.25">
      <c r="O29" s="172"/>
      <c r="P29" s="172"/>
      <c r="Q29" s="171"/>
      <c r="R29" s="171"/>
      <c r="S29" s="171"/>
      <c r="T29" s="171"/>
      <c r="U29" s="171"/>
      <c r="V29" s="171"/>
      <c r="W29" s="171"/>
      <c r="X29" s="171"/>
      <c r="Y29" s="171"/>
      <c r="Z29" s="171"/>
    </row>
    <row r="30" spans="1:28" ht="18.75" customHeight="1" x14ac:dyDescent="0.25">
      <c r="O30" s="172"/>
      <c r="P30" s="172"/>
      <c r="Q30" s="171"/>
      <c r="R30" s="171"/>
      <c r="S30" s="171"/>
      <c r="T30" s="171"/>
      <c r="U30" s="171"/>
      <c r="V30" s="171"/>
      <c r="W30" s="171"/>
      <c r="X30" s="171"/>
      <c r="Y30" s="171"/>
      <c r="Z30" s="171"/>
    </row>
    <row r="31" spans="1:28" s="45" customFormat="1" ht="36.75" customHeight="1" x14ac:dyDescent="0.25">
      <c r="A31" s="42"/>
      <c r="B31" s="43"/>
      <c r="C31" s="44"/>
      <c r="D31" s="133" t="s">
        <v>71</v>
      </c>
      <c r="E31" s="134"/>
      <c r="F31" s="134"/>
      <c r="G31" s="134"/>
      <c r="H31" s="134"/>
      <c r="I31" s="134"/>
      <c r="J31" s="134"/>
      <c r="K31" s="134"/>
      <c r="L31" s="134"/>
      <c r="M31" s="135"/>
      <c r="O31" s="172"/>
      <c r="P31" s="172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46"/>
    </row>
    <row r="32" spans="1:28" s="45" customFormat="1" ht="36.75" customHeight="1" x14ac:dyDescent="0.25">
      <c r="A32" s="43"/>
      <c r="B32" s="43"/>
      <c r="C32" s="44"/>
      <c r="D32" s="136"/>
      <c r="E32" s="137"/>
      <c r="F32" s="137"/>
      <c r="G32" s="137"/>
      <c r="H32" s="137"/>
      <c r="I32" s="137"/>
      <c r="J32" s="137"/>
      <c r="K32" s="137"/>
      <c r="L32" s="137"/>
      <c r="M32" s="138"/>
      <c r="W32" s="46"/>
      <c r="X32" s="46"/>
      <c r="Y32" s="47"/>
      <c r="Z32" s="47"/>
      <c r="AA32" s="47"/>
      <c r="AB32" s="47"/>
    </row>
    <row r="33" spans="1:28" s="45" customFormat="1" ht="36.75" customHeight="1" x14ac:dyDescent="0.25">
      <c r="A33" s="43"/>
      <c r="B33" s="43"/>
      <c r="C33" s="44"/>
      <c r="D33" s="139"/>
      <c r="E33" s="140"/>
      <c r="F33" s="140"/>
      <c r="G33" s="140"/>
      <c r="H33" s="140"/>
      <c r="I33" s="140"/>
      <c r="J33" s="140"/>
      <c r="K33" s="140"/>
      <c r="L33" s="140"/>
      <c r="M33" s="141"/>
      <c r="W33" s="46"/>
      <c r="X33" s="48"/>
      <c r="Y33" s="49"/>
      <c r="Z33" s="175">
        <v>2</v>
      </c>
      <c r="AA33" s="175"/>
      <c r="AB33" s="175"/>
    </row>
    <row r="34" spans="1:28" ht="21" customHeight="1" x14ac:dyDescent="0.25">
      <c r="D34" s="151">
        <v>120</v>
      </c>
      <c r="E34" s="151"/>
      <c r="F34" s="151"/>
      <c r="G34" s="151"/>
      <c r="H34" s="151"/>
      <c r="I34" s="150"/>
      <c r="J34" s="150"/>
      <c r="K34" s="150"/>
      <c r="L34" s="150"/>
      <c r="M34" s="150"/>
      <c r="Y34" s="50"/>
      <c r="Z34" s="174">
        <f>1+(0.004*D40)</f>
        <v>2.2519999999999998</v>
      </c>
      <c r="AA34" s="174"/>
      <c r="AB34" s="174"/>
    </row>
    <row r="35" spans="1:28" ht="21" customHeight="1" x14ac:dyDescent="0.25">
      <c r="D35" s="151"/>
      <c r="E35" s="151"/>
      <c r="F35" s="151"/>
      <c r="G35" s="151"/>
      <c r="H35" s="151"/>
      <c r="I35" s="150"/>
      <c r="J35" s="150"/>
      <c r="K35" s="150"/>
      <c r="L35" s="150"/>
      <c r="M35" s="150"/>
      <c r="Y35" s="50"/>
      <c r="Z35" s="174">
        <f>SQRT(Z33/Z34)</f>
        <v>0.94239029448542166</v>
      </c>
      <c r="AA35" s="174"/>
      <c r="AB35" s="174"/>
    </row>
    <row r="36" spans="1:28" ht="21" customHeight="1" x14ac:dyDescent="0.25">
      <c r="D36" s="151">
        <v>350</v>
      </c>
      <c r="E36" s="151"/>
      <c r="F36" s="151"/>
      <c r="G36" s="151"/>
      <c r="H36" s="151"/>
      <c r="I36" s="150"/>
      <c r="J36" s="150"/>
      <c r="K36" s="150"/>
      <c r="L36" s="150"/>
      <c r="M36" s="150"/>
      <c r="Y36" s="50"/>
      <c r="Z36" s="174">
        <v>1</v>
      </c>
      <c r="AA36" s="174"/>
      <c r="AB36" s="174"/>
    </row>
    <row r="37" spans="1:28" ht="21" customHeight="1" x14ac:dyDescent="0.25">
      <c r="D37" s="151"/>
      <c r="E37" s="151"/>
      <c r="F37" s="151"/>
      <c r="G37" s="151"/>
      <c r="H37" s="151"/>
      <c r="I37" s="150"/>
      <c r="J37" s="150"/>
      <c r="K37" s="150"/>
      <c r="L37" s="150"/>
      <c r="M37" s="150"/>
      <c r="Y37" s="50"/>
      <c r="Z37" s="50"/>
      <c r="AA37" s="50"/>
      <c r="AB37" s="50"/>
    </row>
    <row r="38" spans="1:28" ht="21" customHeight="1" x14ac:dyDescent="0.25">
      <c r="D38" s="151">
        <v>37</v>
      </c>
      <c r="E38" s="151"/>
      <c r="F38" s="151"/>
      <c r="G38" s="151"/>
      <c r="H38" s="151"/>
      <c r="I38" s="150"/>
      <c r="J38" s="150"/>
      <c r="K38" s="150"/>
      <c r="L38" s="150"/>
      <c r="M38" s="150"/>
      <c r="Y38" s="50"/>
      <c r="Z38" s="50"/>
      <c r="AA38" s="50"/>
      <c r="AB38" s="50"/>
    </row>
    <row r="39" spans="1:28" ht="21" customHeight="1" x14ac:dyDescent="0.25">
      <c r="D39" s="151"/>
      <c r="E39" s="151"/>
      <c r="F39" s="151"/>
      <c r="G39" s="151"/>
      <c r="H39" s="151"/>
      <c r="I39" s="150"/>
      <c r="J39" s="150"/>
      <c r="K39" s="150"/>
      <c r="L39" s="150"/>
      <c r="M39" s="150"/>
    </row>
    <row r="40" spans="1:28" ht="21" customHeight="1" x14ac:dyDescent="0.25">
      <c r="D40" s="105">
        <f>D36-D38</f>
        <v>313</v>
      </c>
      <c r="E40" s="105"/>
      <c r="F40" s="105"/>
      <c r="G40" s="105"/>
      <c r="H40" s="105"/>
      <c r="I40" s="148"/>
      <c r="J40" s="148"/>
      <c r="K40" s="148"/>
      <c r="L40" s="148"/>
      <c r="M40" s="148"/>
    </row>
    <row r="41" spans="1:28" ht="21" customHeight="1" x14ac:dyDescent="0.25">
      <c r="D41" s="105"/>
      <c r="E41" s="105"/>
      <c r="F41" s="105"/>
      <c r="G41" s="105"/>
      <c r="H41" s="105"/>
      <c r="I41" s="148"/>
      <c r="J41" s="148"/>
      <c r="K41" s="148"/>
      <c r="L41" s="148"/>
      <c r="M41" s="148"/>
    </row>
    <row r="42" spans="1:28" ht="21" customHeight="1" x14ac:dyDescent="0.25">
      <c r="D42" s="151">
        <v>400</v>
      </c>
      <c r="E42" s="151"/>
      <c r="F42" s="151"/>
      <c r="G42" s="151"/>
      <c r="H42" s="151"/>
      <c r="I42" s="150"/>
      <c r="J42" s="150"/>
      <c r="K42" s="150"/>
      <c r="L42" s="150"/>
      <c r="M42" s="150"/>
    </row>
    <row r="43" spans="1:28" ht="21" customHeight="1" x14ac:dyDescent="0.25">
      <c r="D43" s="151"/>
      <c r="E43" s="151"/>
      <c r="F43" s="151"/>
      <c r="G43" s="151"/>
      <c r="H43" s="151"/>
      <c r="I43" s="150"/>
      <c r="J43" s="150"/>
      <c r="K43" s="150"/>
      <c r="L43" s="150"/>
      <c r="M43" s="150"/>
    </row>
    <row r="44" spans="1:28" ht="21" customHeight="1" x14ac:dyDescent="0.25">
      <c r="D44" s="151">
        <v>25</v>
      </c>
      <c r="E44" s="151"/>
      <c r="F44" s="151"/>
      <c r="G44" s="151"/>
      <c r="H44" s="151"/>
      <c r="I44" s="150"/>
      <c r="J44" s="150"/>
      <c r="K44" s="150"/>
      <c r="L44" s="150"/>
      <c r="M44" s="150"/>
    </row>
    <row r="45" spans="1:28" ht="21" customHeight="1" x14ac:dyDescent="0.25">
      <c r="D45" s="151"/>
      <c r="E45" s="151"/>
      <c r="F45" s="151"/>
      <c r="G45" s="151"/>
      <c r="H45" s="151"/>
      <c r="I45" s="150"/>
      <c r="J45" s="150"/>
      <c r="K45" s="150"/>
      <c r="L45" s="150"/>
      <c r="M45" s="150"/>
    </row>
    <row r="46" spans="1:28" ht="21" customHeight="1" x14ac:dyDescent="0.25">
      <c r="D46" s="159">
        <v>0.75</v>
      </c>
      <c r="E46" s="160"/>
      <c r="F46" s="160"/>
      <c r="G46" s="160"/>
      <c r="H46" s="161"/>
      <c r="I46" s="142"/>
      <c r="J46" s="143"/>
      <c r="K46" s="143"/>
      <c r="L46" s="143"/>
      <c r="M46" s="144"/>
    </row>
    <row r="47" spans="1:28" ht="21" customHeight="1" x14ac:dyDescent="0.25">
      <c r="D47" s="162"/>
      <c r="E47" s="163"/>
      <c r="F47" s="163"/>
      <c r="G47" s="163"/>
      <c r="H47" s="164"/>
      <c r="I47" s="145"/>
      <c r="J47" s="146"/>
      <c r="K47" s="146"/>
      <c r="L47" s="146"/>
      <c r="M47" s="147"/>
    </row>
    <row r="48" spans="1:28" ht="21" customHeight="1" x14ac:dyDescent="0.25">
      <c r="D48" s="149">
        <f>MIN(Z35:AB36)</f>
        <v>0.94239029448542166</v>
      </c>
      <c r="E48" s="105"/>
      <c r="F48" s="105"/>
      <c r="G48" s="105"/>
      <c r="H48" s="105"/>
      <c r="I48" s="148"/>
      <c r="J48" s="148"/>
      <c r="K48" s="148"/>
      <c r="L48" s="148"/>
      <c r="M48" s="148"/>
    </row>
    <row r="49" spans="4:34" ht="21" customHeight="1" x14ac:dyDescent="0.25">
      <c r="D49" s="105"/>
      <c r="E49" s="105"/>
      <c r="F49" s="105"/>
      <c r="G49" s="105"/>
      <c r="H49" s="105"/>
      <c r="I49" s="148"/>
      <c r="J49" s="148"/>
      <c r="K49" s="148"/>
      <c r="L49" s="148"/>
      <c r="M49" s="148"/>
    </row>
    <row r="50" spans="4:34" ht="27" customHeight="1" x14ac:dyDescent="0.25">
      <c r="D50" s="151">
        <v>120.22969999999999</v>
      </c>
      <c r="E50" s="151"/>
      <c r="F50" s="151"/>
      <c r="G50" s="151"/>
      <c r="H50" s="151"/>
      <c r="I50" s="150"/>
      <c r="J50" s="150"/>
      <c r="K50" s="150"/>
      <c r="L50" s="150"/>
      <c r="M50" s="150"/>
    </row>
    <row r="51" spans="4:34" ht="27" customHeight="1" x14ac:dyDescent="0.25">
      <c r="D51" s="151"/>
      <c r="E51" s="151"/>
      <c r="F51" s="151"/>
      <c r="G51" s="151"/>
      <c r="H51" s="151"/>
      <c r="I51" s="150"/>
      <c r="J51" s="150"/>
      <c r="K51" s="150"/>
      <c r="L51" s="150"/>
      <c r="M51" s="150"/>
      <c r="V51" s="176" t="s">
        <v>72</v>
      </c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</row>
    <row r="52" spans="4:34" ht="22.5" customHeight="1" x14ac:dyDescent="0.25">
      <c r="D52" s="158">
        <f>D50/(D34*D40)</f>
        <v>3.2010037273695418E-3</v>
      </c>
      <c r="E52" s="158"/>
      <c r="F52" s="158"/>
      <c r="G52" s="158"/>
      <c r="H52" s="158"/>
      <c r="I52" s="154"/>
      <c r="J52" s="154"/>
      <c r="K52" s="154"/>
      <c r="L52" s="154"/>
      <c r="M52" s="154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</row>
    <row r="53" spans="4:34" ht="22.5" customHeight="1" x14ac:dyDescent="0.25">
      <c r="D53" s="158"/>
      <c r="E53" s="158"/>
      <c r="F53" s="158"/>
      <c r="G53" s="158"/>
      <c r="H53" s="158"/>
      <c r="I53" s="154"/>
      <c r="J53" s="154"/>
      <c r="K53" s="154"/>
      <c r="L53" s="154"/>
      <c r="M53" s="154"/>
    </row>
    <row r="54" spans="4:34" ht="31.5" customHeight="1" x14ac:dyDescent="0.25">
      <c r="D54" s="105">
        <f>D52^(1/3)</f>
        <v>0.14737666568183799</v>
      </c>
      <c r="E54" s="105"/>
      <c r="F54" s="105"/>
      <c r="G54" s="105"/>
      <c r="H54" s="105"/>
      <c r="I54" s="154"/>
      <c r="J54" s="154"/>
      <c r="K54" s="154"/>
      <c r="L54" s="154"/>
      <c r="M54" s="154"/>
    </row>
    <row r="55" spans="4:34" ht="31.5" customHeight="1" x14ac:dyDescent="0.25">
      <c r="D55" s="105"/>
      <c r="E55" s="105"/>
      <c r="F55" s="105"/>
      <c r="G55" s="105"/>
      <c r="H55" s="105"/>
      <c r="I55" s="154"/>
      <c r="J55" s="154"/>
      <c r="K55" s="154"/>
      <c r="L55" s="154"/>
      <c r="M55" s="154"/>
      <c r="T55" s="173"/>
      <c r="U55" s="173"/>
      <c r="V55" s="173"/>
      <c r="W55" s="173"/>
    </row>
    <row r="56" spans="4:34" ht="22.5" customHeight="1" x14ac:dyDescent="0.25">
      <c r="D56" s="105">
        <f>((4/6)*D48*D54*D44^0.5)*D34*D40</f>
        <v>17388.569689397791</v>
      </c>
      <c r="E56" s="105"/>
      <c r="F56" s="105"/>
      <c r="G56" s="105"/>
      <c r="H56" s="105"/>
      <c r="I56" s="154"/>
      <c r="J56" s="154"/>
      <c r="K56" s="154"/>
      <c r="L56" s="154"/>
      <c r="M56" s="154"/>
      <c r="N56" s="74">
        <f>0.42*D44^0.5*D34*D40</f>
        <v>78876</v>
      </c>
      <c r="O56" s="74"/>
      <c r="P56" s="74"/>
      <c r="Q56" s="74"/>
      <c r="R56" s="74"/>
      <c r="S56" s="154"/>
      <c r="T56" s="154"/>
      <c r="U56" s="154"/>
      <c r="V56" s="154"/>
      <c r="W56" s="154"/>
    </row>
    <row r="57" spans="4:34" ht="22.5" customHeight="1" x14ac:dyDescent="0.25">
      <c r="D57" s="105"/>
      <c r="E57" s="105"/>
      <c r="F57" s="105"/>
      <c r="G57" s="105"/>
      <c r="H57" s="105"/>
      <c r="I57" s="154"/>
      <c r="J57" s="154"/>
      <c r="K57" s="154"/>
      <c r="L57" s="154"/>
      <c r="M57" s="154"/>
      <c r="N57" s="74"/>
      <c r="O57" s="74"/>
      <c r="P57" s="74"/>
      <c r="Q57" s="74"/>
      <c r="R57" s="74"/>
      <c r="S57" s="154"/>
      <c r="T57" s="154"/>
      <c r="U57" s="154"/>
      <c r="V57" s="154"/>
      <c r="W57" s="154"/>
    </row>
    <row r="58" spans="4:34" ht="21.75" customHeight="1" x14ac:dyDescent="0.25">
      <c r="D58" s="151">
        <v>36265.9</v>
      </c>
      <c r="E58" s="151"/>
      <c r="F58" s="151"/>
      <c r="G58" s="151"/>
      <c r="H58" s="151"/>
      <c r="I58" s="157"/>
      <c r="J58" s="157"/>
      <c r="K58" s="157"/>
      <c r="L58" s="157"/>
      <c r="M58" s="157"/>
    </row>
    <row r="59" spans="4:34" ht="21.75" customHeight="1" x14ac:dyDescent="0.25">
      <c r="D59" s="151"/>
      <c r="E59" s="151"/>
      <c r="F59" s="151"/>
      <c r="G59" s="151"/>
      <c r="H59" s="151"/>
      <c r="I59" s="157"/>
      <c r="J59" s="157"/>
      <c r="K59" s="157"/>
      <c r="L59" s="157"/>
      <c r="M59" s="157"/>
    </row>
    <row r="60" spans="4:34" ht="21.75" customHeight="1" x14ac:dyDescent="0.25">
      <c r="D60" s="153">
        <f>(D58-D46*D56)/(D46*D42*D40)</f>
        <v>0.24733197798670561</v>
      </c>
      <c r="E60" s="153"/>
      <c r="F60" s="153"/>
      <c r="G60" s="153"/>
      <c r="H60" s="153"/>
      <c r="I60" s="154"/>
      <c r="J60" s="154"/>
      <c r="K60" s="154"/>
      <c r="L60" s="154"/>
      <c r="M60" s="154"/>
      <c r="X60" s="50"/>
      <c r="Y60" s="50"/>
      <c r="Z60" s="50"/>
      <c r="AA60" s="50"/>
    </row>
    <row r="61" spans="4:34" ht="21.75" customHeight="1" x14ac:dyDescent="0.25">
      <c r="D61" s="153"/>
      <c r="E61" s="153"/>
      <c r="F61" s="153"/>
      <c r="G61" s="153"/>
      <c r="H61" s="153"/>
      <c r="I61" s="154"/>
      <c r="J61" s="154"/>
      <c r="K61" s="154"/>
      <c r="L61" s="154"/>
      <c r="M61" s="154"/>
      <c r="X61" s="50"/>
      <c r="Y61" s="152">
        <f>0.062*D44^0.5*(D34/D42)</f>
        <v>9.2999999999999999E-2</v>
      </c>
      <c r="Z61" s="152"/>
      <c r="AA61" s="152"/>
    </row>
    <row r="62" spans="4:34" x14ac:dyDescent="0.25">
      <c r="X62" s="50"/>
      <c r="Y62" s="152"/>
      <c r="Z62" s="152"/>
      <c r="AA62" s="152"/>
    </row>
    <row r="63" spans="4:34" x14ac:dyDescent="0.25">
      <c r="G63" s="155">
        <f>Y61</f>
        <v>9.2999999999999999E-2</v>
      </c>
      <c r="H63" s="156"/>
      <c r="I63" s="156"/>
      <c r="X63" s="50"/>
      <c r="Y63" s="152"/>
      <c r="Z63" s="152"/>
      <c r="AA63" s="152"/>
    </row>
    <row r="64" spans="4:34" x14ac:dyDescent="0.25">
      <c r="G64" s="156"/>
      <c r="H64" s="156"/>
      <c r="I64" s="156"/>
      <c r="X64" s="50"/>
      <c r="Y64" s="152"/>
      <c r="Z64" s="152"/>
      <c r="AA64" s="152"/>
    </row>
    <row r="65" spans="2:27" x14ac:dyDescent="0.25">
      <c r="G65" s="156"/>
      <c r="H65" s="156"/>
      <c r="I65" s="156"/>
      <c r="X65" s="50"/>
      <c r="Y65" s="152">
        <f>0.3447*(D34/D42)</f>
        <v>0.10341</v>
      </c>
      <c r="Z65" s="152"/>
      <c r="AA65" s="152"/>
    </row>
    <row r="66" spans="2:27" x14ac:dyDescent="0.25">
      <c r="G66" s="156"/>
      <c r="H66" s="156"/>
      <c r="I66" s="156"/>
      <c r="N66" s="167" t="s">
        <v>31</v>
      </c>
      <c r="O66" s="167"/>
      <c r="X66" s="50"/>
      <c r="Y66" s="152"/>
      <c r="Z66" s="152"/>
      <c r="AA66" s="152"/>
    </row>
    <row r="67" spans="2:27" x14ac:dyDescent="0.25">
      <c r="N67" s="167"/>
      <c r="O67" s="167"/>
      <c r="X67" s="50"/>
      <c r="Y67" s="152"/>
      <c r="Z67" s="152"/>
      <c r="AA67" s="152"/>
    </row>
    <row r="68" spans="2:27" x14ac:dyDescent="0.25">
      <c r="G68" s="168">
        <f>Y65</f>
        <v>0.10341</v>
      </c>
      <c r="H68" s="168"/>
      <c r="I68" s="168"/>
      <c r="N68" s="167"/>
      <c r="O68" s="167"/>
      <c r="X68" s="50"/>
      <c r="Y68" s="152"/>
      <c r="Z68" s="152"/>
      <c r="AA68" s="152"/>
    </row>
    <row r="69" spans="2:27" x14ac:dyDescent="0.25">
      <c r="G69" s="168"/>
      <c r="H69" s="168"/>
      <c r="I69" s="168"/>
      <c r="X69" s="50"/>
      <c r="Y69" s="50"/>
      <c r="Z69" s="50"/>
      <c r="AA69" s="50"/>
    </row>
    <row r="70" spans="2:27" x14ac:dyDescent="0.25">
      <c r="G70" s="168"/>
      <c r="H70" s="168"/>
      <c r="I70" s="168"/>
      <c r="P70" s="169">
        <v>0.34470000000000001</v>
      </c>
      <c r="Q70" s="169"/>
      <c r="X70" s="50"/>
      <c r="Y70" s="152">
        <f>MAX(G63,G68)</f>
        <v>0.10341</v>
      </c>
      <c r="Z70" s="152"/>
      <c r="AA70" s="152"/>
    </row>
    <row r="71" spans="2:27" x14ac:dyDescent="0.25">
      <c r="G71" s="168"/>
      <c r="H71" s="168"/>
      <c r="I71" s="168"/>
      <c r="P71" s="169"/>
      <c r="Q71" s="169"/>
      <c r="X71" s="50"/>
      <c r="Y71" s="152"/>
      <c r="Z71" s="152"/>
      <c r="AA71" s="152"/>
    </row>
    <row r="72" spans="2:27" x14ac:dyDescent="0.25">
      <c r="X72" s="50"/>
      <c r="Y72" s="152"/>
      <c r="Z72" s="152"/>
      <c r="AA72" s="152"/>
    </row>
    <row r="73" spans="2:27" ht="19.5" thickBot="1" x14ac:dyDescent="0.3">
      <c r="X73" s="50"/>
      <c r="Y73" s="50"/>
      <c r="Z73" s="50"/>
      <c r="AA73" s="50"/>
    </row>
    <row r="74" spans="2:27" ht="25.5" customHeight="1" x14ac:dyDescent="0.25">
      <c r="B74" s="165">
        <f>MAX(D60,Y70)</f>
        <v>0.24733197798670561</v>
      </c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X74" s="50"/>
      <c r="Y74" s="50"/>
      <c r="Z74" s="50"/>
      <c r="AA74" s="50"/>
    </row>
    <row r="75" spans="2:27" ht="25.5" customHeight="1" thickBot="1" x14ac:dyDescent="0.3"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</row>
  </sheetData>
  <sheetProtection algorithmName="SHA-512" hashValue="vTbowTMm58BBvSiuNLuXAb0eP7kr6Ifq1W3VNfm4k+jGhPOqo77gdlmkVLVSm+D8sWsiKgGYYGmuUXMjHkfcQw==" saltValue="vFUU/FNcCl2l6MoKuziKeQ==" spinCount="100000" sheet="1" objects="1" scenarios="1" selectLockedCells="1"/>
  <mergeCells count="51">
    <mergeCell ref="V26:Z27"/>
    <mergeCell ref="V28:Z31"/>
    <mergeCell ref="O26:P31"/>
    <mergeCell ref="T55:W55"/>
    <mergeCell ref="N56:R57"/>
    <mergeCell ref="S56:W57"/>
    <mergeCell ref="Q26:U27"/>
    <mergeCell ref="Q28:U31"/>
    <mergeCell ref="Z34:AB34"/>
    <mergeCell ref="Z33:AB33"/>
    <mergeCell ref="Z35:AB35"/>
    <mergeCell ref="Z36:AB36"/>
    <mergeCell ref="V51:AH52"/>
    <mergeCell ref="B74:E75"/>
    <mergeCell ref="F74:M75"/>
    <mergeCell ref="Y70:AA72"/>
    <mergeCell ref="N66:O68"/>
    <mergeCell ref="G68:I71"/>
    <mergeCell ref="P70:Q71"/>
    <mergeCell ref="Y61:AA64"/>
    <mergeCell ref="Y65:AA68"/>
    <mergeCell ref="D60:H61"/>
    <mergeCell ref="I60:M61"/>
    <mergeCell ref="D44:H45"/>
    <mergeCell ref="I44:M45"/>
    <mergeCell ref="G63:I66"/>
    <mergeCell ref="I54:M55"/>
    <mergeCell ref="I56:M57"/>
    <mergeCell ref="D54:H55"/>
    <mergeCell ref="D56:H57"/>
    <mergeCell ref="D58:H59"/>
    <mergeCell ref="I58:M59"/>
    <mergeCell ref="D52:H53"/>
    <mergeCell ref="I52:M53"/>
    <mergeCell ref="D46:H47"/>
    <mergeCell ref="D31:M33"/>
    <mergeCell ref="I46:M47"/>
    <mergeCell ref="I48:M49"/>
    <mergeCell ref="D48:H49"/>
    <mergeCell ref="I50:M51"/>
    <mergeCell ref="D50:H51"/>
    <mergeCell ref="I34:M35"/>
    <mergeCell ref="D34:H35"/>
    <mergeCell ref="I36:M37"/>
    <mergeCell ref="I38:M39"/>
    <mergeCell ref="I40:M41"/>
    <mergeCell ref="I42:M43"/>
    <mergeCell ref="D36:H37"/>
    <mergeCell ref="D38:H39"/>
    <mergeCell ref="D40:H41"/>
    <mergeCell ref="D42:H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انواع بلوک های وافل</vt:lpstr>
      <vt:lpstr>حداقل ارماتورهای وافل(دستی)</vt:lpstr>
      <vt:lpstr>محاسبات خمشی وافل</vt:lpstr>
      <vt:lpstr>آرماتورهای برشی وافل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2022-10-06T20:52:15Z</dcterms:modified>
</cp:coreProperties>
</file>