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قاب خمشی متوسط" sheetId="2" r:id="rId1"/>
    <sheet name="Sheet1" sheetId="3" r:id="rId2"/>
  </sheets>
  <definedNames>
    <definedName name="_xlnm.Print_Area" localSheetId="0">'قاب خمشی متوسط'!$A$7:$BF$70</definedName>
  </definedNames>
  <calcPr calcId="152511"/>
</workbook>
</file>

<file path=xl/calcChain.xml><?xml version="1.0" encoding="utf-8"?>
<calcChain xmlns="http://schemas.openxmlformats.org/spreadsheetml/2006/main">
  <c r="N44" i="2" l="1"/>
  <c r="O63" i="2"/>
  <c r="X10" i="2"/>
  <c r="X8" i="2"/>
  <c r="P52" i="2" l="1"/>
  <c r="P48" i="2"/>
  <c r="P46" i="2"/>
  <c r="P50" i="2"/>
  <c r="BL48" i="2"/>
  <c r="O10" i="2"/>
  <c r="O8" i="2" l="1"/>
  <c r="AW57" i="2"/>
  <c r="AV56" i="2"/>
  <c r="AV55" i="2"/>
  <c r="R63" i="2"/>
  <c r="Q44" i="2"/>
  <c r="J42" i="2"/>
  <c r="M42" i="2" s="1"/>
  <c r="J41" i="2"/>
  <c r="M41" i="2" s="1"/>
  <c r="J40" i="2"/>
  <c r="M39" i="2" s="1"/>
  <c r="J39" i="2"/>
  <c r="K60" i="2"/>
  <c r="M60" i="2" s="1"/>
  <c r="S60" i="2"/>
  <c r="T60" i="2" s="1"/>
  <c r="S58" i="2"/>
  <c r="T58" i="2" s="1"/>
  <c r="S56" i="2"/>
  <c r="T56" i="2" s="1"/>
  <c r="S54" i="2"/>
  <c r="T54" i="2" s="1"/>
  <c r="M67" i="2"/>
  <c r="M66" i="2"/>
  <c r="O33" i="2"/>
  <c r="K33" i="2"/>
  <c r="Q31" i="2"/>
  <c r="Q29" i="2"/>
  <c r="Q27" i="2"/>
  <c r="Q25" i="2"/>
  <c r="L24" i="2"/>
  <c r="L23" i="2"/>
  <c r="O23" i="2" s="1"/>
  <c r="P79" i="2" l="1"/>
  <c r="S79" i="2" s="1"/>
  <c r="P81" i="2"/>
  <c r="S81" i="2" s="1"/>
  <c r="P77" i="2"/>
  <c r="S77" i="2" s="1"/>
  <c r="P75" i="2"/>
  <c r="S75" i="2" s="1"/>
  <c r="S50" i="2"/>
  <c r="O66" i="2"/>
  <c r="Y55" i="2" s="1"/>
  <c r="S52" i="2"/>
  <c r="S46" i="2"/>
  <c r="S48" i="2"/>
  <c r="S25" i="2"/>
  <c r="V29" i="2" s="1"/>
  <c r="S29" i="2"/>
  <c r="V31" i="2" s="1"/>
  <c r="AO57" i="2"/>
  <c r="AO34" i="2" s="1"/>
  <c r="X77" i="2" l="1"/>
  <c r="X75" i="2"/>
  <c r="V48" i="2"/>
  <c r="W55" i="2"/>
  <c r="W57" i="2"/>
  <c r="Y57" i="2"/>
  <c r="AE75" i="2"/>
  <c r="AE71" i="2"/>
  <c r="AC75" i="2"/>
  <c r="AC71" i="2"/>
  <c r="AC69" i="2"/>
  <c r="AE73" i="2"/>
  <c r="AC73" i="2"/>
  <c r="AE69" i="2"/>
  <c r="V46" i="2"/>
  <c r="X48" i="2"/>
  <c r="V75" i="2"/>
  <c r="X46" i="2"/>
  <c r="V77" i="2"/>
  <c r="Z27" i="2"/>
  <c r="AE43" i="2" l="1"/>
  <c r="AL69" i="2"/>
  <c r="AD55" i="2" s="1"/>
  <c r="AE34" i="2" s="1"/>
  <c r="AN69" i="2"/>
  <c r="AD56" i="2" s="1"/>
  <c r="AE35" i="2" s="1"/>
</calcChain>
</file>

<file path=xl/sharedStrings.xml><?xml version="1.0" encoding="utf-8"?>
<sst xmlns="http://schemas.openxmlformats.org/spreadsheetml/2006/main" count="32" uniqueCount="22">
  <si>
    <t>L0=</t>
  </si>
  <si>
    <t>S=</t>
  </si>
  <si>
    <t>Ln=</t>
  </si>
  <si>
    <t>S0=</t>
  </si>
  <si>
    <t>9-20-5-3-3-2</t>
  </si>
  <si>
    <t>9-20-5-3-3-3</t>
  </si>
  <si>
    <t>کوچکترین میلگرد طولی ستون</t>
  </si>
  <si>
    <t>قطر تنگ ستون</t>
  </si>
  <si>
    <t>9-12-6-7-2</t>
  </si>
  <si>
    <t>9-21-6-2-1</t>
  </si>
  <si>
    <t>حداقل 2 خاموت</t>
  </si>
  <si>
    <t>بزرگترمساوی30سانتیمتر</t>
  </si>
  <si>
    <t>9-20-5-3-3-6</t>
  </si>
  <si>
    <t>مطابق ضوابط و فواصل چشمه اتصال</t>
  </si>
  <si>
    <t>L0</t>
  </si>
  <si>
    <t>mid</t>
  </si>
  <si>
    <t>تعداد ساق برشی در L0</t>
  </si>
  <si>
    <t>طبق بند 2800</t>
  </si>
  <si>
    <t>9-20-5-4-4</t>
  </si>
  <si>
    <t>آیین نامه 2800</t>
  </si>
  <si>
    <t>(0.33fc^0.5bw)/fyt</t>
  </si>
  <si>
    <t>تعداد ساق برشی درmid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</si>
</sst>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>
    <font>
      <sz val="11"/>
      <color theme="1"/>
      <name val="Calibri"/>
      <family val="2"/>
      <scheme val="minor"/>
    </font>
    <font>
      <b/>
      <sz val="20"/>
      <color theme="1"/>
      <name val="Bcalibri"/>
    </font>
    <font>
      <b/>
      <sz val="10"/>
      <color theme="1"/>
      <name val="Bcalibri"/>
    </font>
    <font>
      <b/>
      <sz val="14"/>
      <color theme="1"/>
      <name val="Bcalibri"/>
    </font>
    <font>
      <b/>
      <sz val="12"/>
      <color theme="1"/>
      <name val="Bcalibri"/>
    </font>
    <font>
      <b/>
      <sz val="18"/>
      <color theme="1"/>
      <name val="Bcalibri"/>
    </font>
    <font>
      <b/>
      <sz val="20"/>
      <color rgb="FFFF0000"/>
      <name val="Bcalibri"/>
    </font>
    <font>
      <b/>
      <sz val="16"/>
      <color theme="1"/>
      <name val="Bcalibri"/>
    </font>
    <font>
      <b/>
      <sz val="16"/>
      <color rgb="FFFF0000"/>
      <name val="Bcalibri"/>
    </font>
    <font>
      <b/>
      <sz val="24"/>
      <color theme="1"/>
      <name val="Bcalibri"/>
    </font>
    <font>
      <b/>
      <sz val="26"/>
      <color theme="1"/>
      <name val="Bcalibri"/>
    </font>
    <font>
      <b/>
      <sz val="28"/>
      <color theme="1"/>
      <name val="Bcalibri"/>
    </font>
    <font>
      <b/>
      <sz val="20"/>
      <color theme="0"/>
      <name val="Bcalibri"/>
    </font>
    <font>
      <b/>
      <sz val="36"/>
      <color theme="1"/>
      <name val="Bcalibri"/>
    </font>
    <font>
      <b/>
      <sz val="24"/>
      <color theme="1"/>
      <name val="B Nazanin"/>
      <charset val="178"/>
    </font>
    <font>
      <b/>
      <sz val="24"/>
      <color rgb="FFFF0000"/>
      <name val="B Nazanin"/>
      <charset val="178"/>
    </font>
    <font>
      <b/>
      <sz val="12"/>
      <color rgb="FFFF0000"/>
      <name val="Bcalibri"/>
    </font>
    <font>
      <b/>
      <sz val="48"/>
      <color theme="1"/>
      <name val="Bcalibri"/>
    </font>
    <font>
      <b/>
      <sz val="10"/>
      <color rgb="FFFF0000"/>
      <name val="B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2" fontId="1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/>
    </xf>
    <xf numFmtId="164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right" vertical="center"/>
    </xf>
    <xf numFmtId="165" fontId="1" fillId="3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 textRotation="90"/>
    </xf>
    <xf numFmtId="0" fontId="14" fillId="2" borderId="0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165" fontId="1" fillId="3" borderId="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vertical="center"/>
    </xf>
    <xf numFmtId="2" fontId="6" fillId="2" borderId="0" xfId="0" applyNumberFormat="1" applyFont="1" applyFill="1" applyBorder="1" applyAlignment="1" applyProtection="1">
      <alignment horizontal="center" vertical="center"/>
    </xf>
    <xf numFmtId="164" fontId="6" fillId="2" borderId="0" xfId="0" applyNumberFormat="1" applyFont="1" applyFill="1" applyBorder="1" applyAlignment="1" applyProtection="1">
      <alignment horizontal="center" vertical="center"/>
    </xf>
    <xf numFmtId="165" fontId="6" fillId="2" borderId="0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372340</xdr:colOff>
      <xdr:row>31</xdr:row>
      <xdr:rowOff>6728</xdr:rowOff>
    </xdr:from>
    <xdr:to>
      <xdr:col>34</xdr:col>
      <xdr:colOff>5605</xdr:colOff>
      <xdr:row>52</xdr:row>
      <xdr:rowOff>121227</xdr:rowOff>
    </xdr:to>
    <xdr:cxnSp macro="">
      <xdr:nvCxnSpPr>
        <xdr:cNvPr id="3" name="Straight Connector 2"/>
        <xdr:cNvCxnSpPr/>
      </xdr:nvCxnSpPr>
      <xdr:spPr>
        <a:xfrm flipV="1">
          <a:off x="3329420" y="4847160"/>
          <a:ext cx="5605" cy="7933658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30</xdr:row>
      <xdr:rowOff>363073</xdr:rowOff>
    </xdr:from>
    <xdr:to>
      <xdr:col>36</xdr:col>
      <xdr:colOff>1</xdr:colOff>
      <xdr:row>63</xdr:row>
      <xdr:rowOff>47625</xdr:rowOff>
    </xdr:to>
    <xdr:cxnSp macro="">
      <xdr:nvCxnSpPr>
        <xdr:cNvPr id="4" name="Straight Connector 3"/>
        <xdr:cNvCxnSpPr/>
      </xdr:nvCxnSpPr>
      <xdr:spPr>
        <a:xfrm flipV="1">
          <a:off x="7048500" y="4808073"/>
          <a:ext cx="1" cy="1190830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243378</xdr:colOff>
      <xdr:row>31</xdr:row>
      <xdr:rowOff>251808</xdr:rowOff>
    </xdr:from>
    <xdr:to>
      <xdr:col>37</xdr:col>
      <xdr:colOff>106572</xdr:colOff>
      <xdr:row>31</xdr:row>
      <xdr:rowOff>256431</xdr:rowOff>
    </xdr:to>
    <xdr:cxnSp macro="">
      <xdr:nvCxnSpPr>
        <xdr:cNvPr id="16" name="Straight Connector 15"/>
        <xdr:cNvCxnSpPr/>
      </xdr:nvCxnSpPr>
      <xdr:spPr>
        <a:xfrm flipV="1">
          <a:off x="3184922" y="5090348"/>
          <a:ext cx="1544076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4763</xdr:colOff>
      <xdr:row>30</xdr:row>
      <xdr:rowOff>366927</xdr:rowOff>
    </xdr:from>
    <xdr:to>
      <xdr:col>35</xdr:col>
      <xdr:colOff>6497</xdr:colOff>
      <xdr:row>63</xdr:row>
      <xdr:rowOff>42863</xdr:rowOff>
    </xdr:to>
    <xdr:cxnSp macro="">
      <xdr:nvCxnSpPr>
        <xdr:cNvPr id="191" name="Straight Connector 190"/>
        <xdr:cNvCxnSpPr/>
      </xdr:nvCxnSpPr>
      <xdr:spPr>
        <a:xfrm flipV="1">
          <a:off x="6634163" y="4824627"/>
          <a:ext cx="1734" cy="11934611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1122</xdr:colOff>
      <xdr:row>31</xdr:row>
      <xdr:rowOff>2</xdr:rowOff>
    </xdr:from>
    <xdr:to>
      <xdr:col>37</xdr:col>
      <xdr:colOff>4329</xdr:colOff>
      <xdr:row>52</xdr:row>
      <xdr:rowOff>99579</xdr:rowOff>
    </xdr:to>
    <xdr:cxnSp macro="">
      <xdr:nvCxnSpPr>
        <xdr:cNvPr id="192" name="Straight Connector 191"/>
        <xdr:cNvCxnSpPr/>
      </xdr:nvCxnSpPr>
      <xdr:spPr>
        <a:xfrm flipH="1" flipV="1">
          <a:off x="4642395" y="4840434"/>
          <a:ext cx="3207" cy="7918736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320386</xdr:colOff>
      <xdr:row>31</xdr:row>
      <xdr:rowOff>4329</xdr:rowOff>
    </xdr:from>
    <xdr:to>
      <xdr:col>42</xdr:col>
      <xdr:colOff>4330</xdr:colOff>
      <xdr:row>31</xdr:row>
      <xdr:rowOff>8660</xdr:rowOff>
    </xdr:to>
    <xdr:cxnSp macro="">
      <xdr:nvCxnSpPr>
        <xdr:cNvPr id="202" name="Straight Connector 201"/>
        <xdr:cNvCxnSpPr/>
      </xdr:nvCxnSpPr>
      <xdr:spPr>
        <a:xfrm flipV="1">
          <a:off x="4961659" y="4844761"/>
          <a:ext cx="1775114" cy="433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331769</xdr:colOff>
      <xdr:row>31</xdr:row>
      <xdr:rowOff>15363</xdr:rowOff>
    </xdr:from>
    <xdr:to>
      <xdr:col>37</xdr:col>
      <xdr:colOff>337986</xdr:colOff>
      <xdr:row>58</xdr:row>
      <xdr:rowOff>363876</xdr:rowOff>
    </xdr:to>
    <xdr:cxnSp macro="">
      <xdr:nvCxnSpPr>
        <xdr:cNvPr id="203" name="Straight Connector 202"/>
        <xdr:cNvCxnSpPr/>
      </xdr:nvCxnSpPr>
      <xdr:spPr>
        <a:xfrm flipH="1">
          <a:off x="7812640" y="4884885"/>
          <a:ext cx="6217" cy="104621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399435</xdr:colOff>
      <xdr:row>31</xdr:row>
      <xdr:rowOff>0</xdr:rowOff>
    </xdr:from>
    <xdr:to>
      <xdr:col>33</xdr:col>
      <xdr:colOff>3810</xdr:colOff>
      <xdr:row>31</xdr:row>
      <xdr:rowOff>7682</xdr:rowOff>
    </xdr:to>
    <xdr:cxnSp macro="">
      <xdr:nvCxnSpPr>
        <xdr:cNvPr id="206" name="Straight Connector 205"/>
        <xdr:cNvCxnSpPr/>
      </xdr:nvCxnSpPr>
      <xdr:spPr>
        <a:xfrm flipV="1">
          <a:off x="4102755" y="4853940"/>
          <a:ext cx="1741785" cy="768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436615</xdr:colOff>
      <xdr:row>30</xdr:row>
      <xdr:rowOff>367481</xdr:rowOff>
    </xdr:from>
    <xdr:to>
      <xdr:col>33</xdr:col>
      <xdr:colOff>0</xdr:colOff>
      <xdr:row>59</xdr:row>
      <xdr:rowOff>10702</xdr:rowOff>
    </xdr:to>
    <xdr:cxnSp macro="">
      <xdr:nvCxnSpPr>
        <xdr:cNvPr id="207" name="Straight Connector 206"/>
        <xdr:cNvCxnSpPr/>
      </xdr:nvCxnSpPr>
      <xdr:spPr>
        <a:xfrm>
          <a:off x="5787739" y="4862425"/>
          <a:ext cx="2177" cy="1050600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411306</xdr:colOff>
      <xdr:row>28</xdr:row>
      <xdr:rowOff>7620</xdr:rowOff>
    </xdr:from>
    <xdr:to>
      <xdr:col>34</xdr:col>
      <xdr:colOff>7620</xdr:colOff>
      <xdr:row>28</xdr:row>
      <xdr:rowOff>7682</xdr:rowOff>
    </xdr:to>
    <xdr:cxnSp macro="">
      <xdr:nvCxnSpPr>
        <xdr:cNvPr id="208" name="Straight Connector 207"/>
        <xdr:cNvCxnSpPr/>
      </xdr:nvCxnSpPr>
      <xdr:spPr>
        <a:xfrm flipV="1">
          <a:off x="4114626" y="3741420"/>
          <a:ext cx="2107104" cy="6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426720</xdr:colOff>
      <xdr:row>28</xdr:row>
      <xdr:rowOff>1</xdr:rowOff>
    </xdr:from>
    <xdr:to>
      <xdr:col>42</xdr:col>
      <xdr:colOff>7682</xdr:colOff>
      <xdr:row>28</xdr:row>
      <xdr:rowOff>11430</xdr:rowOff>
    </xdr:to>
    <xdr:cxnSp macro="">
      <xdr:nvCxnSpPr>
        <xdr:cNvPr id="209" name="Straight Connector 208"/>
        <xdr:cNvCxnSpPr/>
      </xdr:nvCxnSpPr>
      <xdr:spPr>
        <a:xfrm flipV="1">
          <a:off x="7517130" y="3733801"/>
          <a:ext cx="2114612" cy="11429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361028</xdr:colOff>
      <xdr:row>23</xdr:row>
      <xdr:rowOff>0</xdr:rowOff>
    </xdr:from>
    <xdr:to>
      <xdr:col>34</xdr:col>
      <xdr:colOff>0</xdr:colOff>
      <xdr:row>28</xdr:row>
      <xdr:rowOff>0</xdr:rowOff>
    </xdr:to>
    <xdr:cxnSp macro="">
      <xdr:nvCxnSpPr>
        <xdr:cNvPr id="214" name="Straight Connector 213"/>
        <xdr:cNvCxnSpPr/>
      </xdr:nvCxnSpPr>
      <xdr:spPr>
        <a:xfrm>
          <a:off x="3303024" y="1843548"/>
          <a:ext cx="7682" cy="1843549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23</xdr:row>
      <xdr:rowOff>8659</xdr:rowOff>
    </xdr:from>
    <xdr:to>
      <xdr:col>37</xdr:col>
      <xdr:colOff>4329</xdr:colOff>
      <xdr:row>28</xdr:row>
      <xdr:rowOff>12989</xdr:rowOff>
    </xdr:to>
    <xdr:cxnSp macro="">
      <xdr:nvCxnSpPr>
        <xdr:cNvPr id="218" name="Straight Connector 217"/>
        <xdr:cNvCxnSpPr/>
      </xdr:nvCxnSpPr>
      <xdr:spPr>
        <a:xfrm flipH="1">
          <a:off x="4641273" y="1870364"/>
          <a:ext cx="4329" cy="186603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6454</xdr:colOff>
      <xdr:row>27</xdr:row>
      <xdr:rowOff>361028</xdr:rowOff>
    </xdr:from>
    <xdr:to>
      <xdr:col>34</xdr:col>
      <xdr:colOff>230443</xdr:colOff>
      <xdr:row>31</xdr:row>
      <xdr:rowOff>14134</xdr:rowOff>
    </xdr:to>
    <xdr:cxnSp macro="">
      <xdr:nvCxnSpPr>
        <xdr:cNvPr id="221" name="Straight Connector 220"/>
        <xdr:cNvCxnSpPr/>
      </xdr:nvCxnSpPr>
      <xdr:spPr>
        <a:xfrm flipH="1">
          <a:off x="3317160" y="3679415"/>
          <a:ext cx="223989" cy="112794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222762</xdr:colOff>
      <xdr:row>27</xdr:row>
      <xdr:rowOff>361028</xdr:rowOff>
    </xdr:from>
    <xdr:to>
      <xdr:col>37</xdr:col>
      <xdr:colOff>5225</xdr:colOff>
      <xdr:row>30</xdr:row>
      <xdr:rowOff>366252</xdr:rowOff>
    </xdr:to>
    <xdr:cxnSp macro="">
      <xdr:nvCxnSpPr>
        <xdr:cNvPr id="223" name="Straight Connector 222"/>
        <xdr:cNvCxnSpPr/>
      </xdr:nvCxnSpPr>
      <xdr:spPr>
        <a:xfrm>
          <a:off x="4409153" y="3679415"/>
          <a:ext cx="220306" cy="1111353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5229</xdr:colOff>
      <xdr:row>27</xdr:row>
      <xdr:rowOff>353347</xdr:rowOff>
    </xdr:from>
    <xdr:to>
      <xdr:col>35</xdr:col>
      <xdr:colOff>92178</xdr:colOff>
      <xdr:row>30</xdr:row>
      <xdr:rowOff>366252</xdr:rowOff>
    </xdr:to>
    <xdr:cxnSp macro="">
      <xdr:nvCxnSpPr>
        <xdr:cNvPr id="227" name="Straight Connector 226"/>
        <xdr:cNvCxnSpPr/>
      </xdr:nvCxnSpPr>
      <xdr:spPr>
        <a:xfrm flipH="1">
          <a:off x="3753777" y="3671734"/>
          <a:ext cx="86949" cy="1119034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368710</xdr:colOff>
      <xdr:row>28</xdr:row>
      <xdr:rowOff>0</xdr:rowOff>
    </xdr:from>
    <xdr:to>
      <xdr:col>35</xdr:col>
      <xdr:colOff>434161</xdr:colOff>
      <xdr:row>30</xdr:row>
      <xdr:rowOff>365023</xdr:rowOff>
    </xdr:to>
    <xdr:cxnSp macro="">
      <xdr:nvCxnSpPr>
        <xdr:cNvPr id="229" name="Straight Connector 228"/>
        <xdr:cNvCxnSpPr/>
      </xdr:nvCxnSpPr>
      <xdr:spPr>
        <a:xfrm>
          <a:off x="4117258" y="3687097"/>
          <a:ext cx="65451" cy="110244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353347</xdr:colOff>
      <xdr:row>23</xdr:row>
      <xdr:rowOff>15363</xdr:rowOff>
    </xdr:from>
    <xdr:to>
      <xdr:col>37</xdr:col>
      <xdr:colOff>7681</xdr:colOff>
      <xdr:row>23</xdr:row>
      <xdr:rowOff>15363</xdr:rowOff>
    </xdr:to>
    <xdr:cxnSp macro="">
      <xdr:nvCxnSpPr>
        <xdr:cNvPr id="234" name="Straight Connector 233"/>
        <xdr:cNvCxnSpPr/>
      </xdr:nvCxnSpPr>
      <xdr:spPr>
        <a:xfrm flipH="1">
          <a:off x="3295343" y="1858911"/>
          <a:ext cx="133657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230195</xdr:colOff>
      <xdr:row>23</xdr:row>
      <xdr:rowOff>124065</xdr:rowOff>
    </xdr:from>
    <xdr:to>
      <xdr:col>34</xdr:col>
      <xdr:colOff>232122</xdr:colOff>
      <xdr:row>27</xdr:row>
      <xdr:rowOff>358124</xdr:rowOff>
    </xdr:to>
    <xdr:cxnSp macro="">
      <xdr:nvCxnSpPr>
        <xdr:cNvPr id="239" name="Straight Connector 238"/>
        <xdr:cNvCxnSpPr/>
      </xdr:nvCxnSpPr>
      <xdr:spPr>
        <a:xfrm flipH="1">
          <a:off x="3543934" y="1985042"/>
          <a:ext cx="1927" cy="172284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88047</xdr:colOff>
      <xdr:row>23</xdr:row>
      <xdr:rowOff>128067</xdr:rowOff>
    </xdr:from>
    <xdr:to>
      <xdr:col>35</xdr:col>
      <xdr:colOff>92515</xdr:colOff>
      <xdr:row>27</xdr:row>
      <xdr:rowOff>363320</xdr:rowOff>
    </xdr:to>
    <xdr:cxnSp macro="">
      <xdr:nvCxnSpPr>
        <xdr:cNvPr id="241" name="Straight Connector 240"/>
        <xdr:cNvCxnSpPr/>
      </xdr:nvCxnSpPr>
      <xdr:spPr>
        <a:xfrm>
          <a:off x="3838015" y="1989044"/>
          <a:ext cx="4468" cy="1724034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364192</xdr:colOff>
      <xdr:row>23</xdr:row>
      <xdr:rowOff>140073</xdr:rowOff>
    </xdr:from>
    <xdr:to>
      <xdr:col>35</xdr:col>
      <xdr:colOff>368011</xdr:colOff>
      <xdr:row>27</xdr:row>
      <xdr:rowOff>368012</xdr:rowOff>
    </xdr:to>
    <xdr:cxnSp macro="">
      <xdr:nvCxnSpPr>
        <xdr:cNvPr id="242" name="Straight Connector 241"/>
        <xdr:cNvCxnSpPr/>
      </xdr:nvCxnSpPr>
      <xdr:spPr>
        <a:xfrm>
          <a:off x="4114160" y="2001050"/>
          <a:ext cx="3819" cy="171672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219803</xdr:colOff>
      <xdr:row>23</xdr:row>
      <xdr:rowOff>140073</xdr:rowOff>
    </xdr:from>
    <xdr:to>
      <xdr:col>36</xdr:col>
      <xdr:colOff>220116</xdr:colOff>
      <xdr:row>27</xdr:row>
      <xdr:rowOff>360722</xdr:rowOff>
    </xdr:to>
    <xdr:cxnSp macro="">
      <xdr:nvCxnSpPr>
        <xdr:cNvPr id="243" name="Straight Connector 242"/>
        <xdr:cNvCxnSpPr/>
      </xdr:nvCxnSpPr>
      <xdr:spPr>
        <a:xfrm flipH="1">
          <a:off x="4406000" y="2001050"/>
          <a:ext cx="313" cy="170943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406977</xdr:colOff>
      <xdr:row>27</xdr:row>
      <xdr:rowOff>368013</xdr:rowOff>
    </xdr:from>
    <xdr:to>
      <xdr:col>29</xdr:col>
      <xdr:colOff>4331</xdr:colOff>
      <xdr:row>31</xdr:row>
      <xdr:rowOff>4329</xdr:rowOff>
    </xdr:to>
    <xdr:cxnSp macro="">
      <xdr:nvCxnSpPr>
        <xdr:cNvPr id="246" name="Straight Connector 245"/>
        <xdr:cNvCxnSpPr/>
      </xdr:nvCxnSpPr>
      <xdr:spPr>
        <a:xfrm flipV="1">
          <a:off x="1229591" y="3719081"/>
          <a:ext cx="8660" cy="112568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866</xdr:colOff>
      <xdr:row>27</xdr:row>
      <xdr:rowOff>364549</xdr:rowOff>
    </xdr:from>
    <xdr:to>
      <xdr:col>42</xdr:col>
      <xdr:colOff>9526</xdr:colOff>
      <xdr:row>31</xdr:row>
      <xdr:rowOff>865</xdr:rowOff>
    </xdr:to>
    <xdr:cxnSp macro="">
      <xdr:nvCxnSpPr>
        <xdr:cNvPr id="249" name="Straight Connector 248"/>
        <xdr:cNvCxnSpPr/>
      </xdr:nvCxnSpPr>
      <xdr:spPr>
        <a:xfrm flipV="1">
          <a:off x="6733309" y="3715617"/>
          <a:ext cx="8660" cy="112568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130752</xdr:colOff>
      <xdr:row>28</xdr:row>
      <xdr:rowOff>203489</xdr:rowOff>
    </xdr:from>
    <xdr:to>
      <xdr:col>41</xdr:col>
      <xdr:colOff>337705</xdr:colOff>
      <xdr:row>28</xdr:row>
      <xdr:rowOff>216366</xdr:rowOff>
    </xdr:to>
    <xdr:cxnSp macro="">
      <xdr:nvCxnSpPr>
        <xdr:cNvPr id="251" name="Straight Connector 250"/>
        <xdr:cNvCxnSpPr/>
      </xdr:nvCxnSpPr>
      <xdr:spPr>
        <a:xfrm flipV="1">
          <a:off x="1364672" y="3926898"/>
          <a:ext cx="5268192" cy="1287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135947</xdr:colOff>
      <xdr:row>30</xdr:row>
      <xdr:rowOff>182707</xdr:rowOff>
    </xdr:from>
    <xdr:to>
      <xdr:col>41</xdr:col>
      <xdr:colOff>342900</xdr:colOff>
      <xdr:row>30</xdr:row>
      <xdr:rowOff>195584</xdr:rowOff>
    </xdr:to>
    <xdr:cxnSp macro="">
      <xdr:nvCxnSpPr>
        <xdr:cNvPr id="253" name="Straight Connector 252"/>
        <xdr:cNvCxnSpPr/>
      </xdr:nvCxnSpPr>
      <xdr:spPr>
        <a:xfrm flipV="1">
          <a:off x="1369867" y="4650798"/>
          <a:ext cx="5268192" cy="1287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3465</xdr:colOff>
      <xdr:row>28</xdr:row>
      <xdr:rowOff>125557</xdr:rowOff>
    </xdr:from>
    <xdr:to>
      <xdr:col>41</xdr:col>
      <xdr:colOff>8660</xdr:colOff>
      <xdr:row>30</xdr:row>
      <xdr:rowOff>271895</xdr:rowOff>
    </xdr:to>
    <xdr:cxnSp macro="">
      <xdr:nvCxnSpPr>
        <xdr:cNvPr id="259" name="Straight Connector 258"/>
        <xdr:cNvCxnSpPr/>
      </xdr:nvCxnSpPr>
      <xdr:spPr>
        <a:xfrm flipH="1">
          <a:off x="6298624" y="3848966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</xdr:colOff>
      <xdr:row>28</xdr:row>
      <xdr:rowOff>130752</xdr:rowOff>
    </xdr:from>
    <xdr:to>
      <xdr:col>40</xdr:col>
      <xdr:colOff>5197</xdr:colOff>
      <xdr:row>30</xdr:row>
      <xdr:rowOff>277090</xdr:rowOff>
    </xdr:to>
    <xdr:cxnSp macro="">
      <xdr:nvCxnSpPr>
        <xdr:cNvPr id="261" name="Straight Connector 260"/>
        <xdr:cNvCxnSpPr/>
      </xdr:nvCxnSpPr>
      <xdr:spPr>
        <a:xfrm flipH="1">
          <a:off x="5857877" y="3854161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868</xdr:colOff>
      <xdr:row>28</xdr:row>
      <xdr:rowOff>135947</xdr:rowOff>
    </xdr:from>
    <xdr:to>
      <xdr:col>39</xdr:col>
      <xdr:colOff>6063</xdr:colOff>
      <xdr:row>30</xdr:row>
      <xdr:rowOff>282285</xdr:rowOff>
    </xdr:to>
    <xdr:cxnSp macro="">
      <xdr:nvCxnSpPr>
        <xdr:cNvPr id="262" name="Straight Connector 261"/>
        <xdr:cNvCxnSpPr/>
      </xdr:nvCxnSpPr>
      <xdr:spPr>
        <a:xfrm flipH="1">
          <a:off x="5421459" y="3859356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1734</xdr:colOff>
      <xdr:row>28</xdr:row>
      <xdr:rowOff>141143</xdr:rowOff>
    </xdr:from>
    <xdr:to>
      <xdr:col>38</xdr:col>
      <xdr:colOff>6929</xdr:colOff>
      <xdr:row>30</xdr:row>
      <xdr:rowOff>287481</xdr:rowOff>
    </xdr:to>
    <xdr:cxnSp macro="">
      <xdr:nvCxnSpPr>
        <xdr:cNvPr id="263" name="Straight Connector 262"/>
        <xdr:cNvCxnSpPr/>
      </xdr:nvCxnSpPr>
      <xdr:spPr>
        <a:xfrm flipH="1">
          <a:off x="4985041" y="3864552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428626</xdr:colOff>
      <xdr:row>28</xdr:row>
      <xdr:rowOff>130753</xdr:rowOff>
    </xdr:from>
    <xdr:to>
      <xdr:col>32</xdr:col>
      <xdr:colOff>433821</xdr:colOff>
      <xdr:row>30</xdr:row>
      <xdr:rowOff>277091</xdr:rowOff>
    </xdr:to>
    <xdr:cxnSp macro="">
      <xdr:nvCxnSpPr>
        <xdr:cNvPr id="266" name="Straight Connector 265"/>
        <xdr:cNvCxnSpPr/>
      </xdr:nvCxnSpPr>
      <xdr:spPr>
        <a:xfrm flipH="1">
          <a:off x="2948421" y="3854162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425163</xdr:colOff>
      <xdr:row>28</xdr:row>
      <xdr:rowOff>135948</xdr:rowOff>
    </xdr:from>
    <xdr:to>
      <xdr:col>31</xdr:col>
      <xdr:colOff>430358</xdr:colOff>
      <xdr:row>30</xdr:row>
      <xdr:rowOff>282286</xdr:rowOff>
    </xdr:to>
    <xdr:cxnSp macro="">
      <xdr:nvCxnSpPr>
        <xdr:cNvPr id="267" name="Straight Connector 266"/>
        <xdr:cNvCxnSpPr/>
      </xdr:nvCxnSpPr>
      <xdr:spPr>
        <a:xfrm flipH="1">
          <a:off x="2507674" y="3859357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426029</xdr:colOff>
      <xdr:row>28</xdr:row>
      <xdr:rowOff>141143</xdr:rowOff>
    </xdr:from>
    <xdr:to>
      <xdr:col>30</xdr:col>
      <xdr:colOff>431224</xdr:colOff>
      <xdr:row>30</xdr:row>
      <xdr:rowOff>287481</xdr:rowOff>
    </xdr:to>
    <xdr:cxnSp macro="">
      <xdr:nvCxnSpPr>
        <xdr:cNvPr id="268" name="Straight Connector 267"/>
        <xdr:cNvCxnSpPr/>
      </xdr:nvCxnSpPr>
      <xdr:spPr>
        <a:xfrm flipH="1">
          <a:off x="2071256" y="3864552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400918</xdr:colOff>
      <xdr:row>28</xdr:row>
      <xdr:rowOff>146339</xdr:rowOff>
    </xdr:from>
    <xdr:to>
      <xdr:col>29</xdr:col>
      <xdr:colOff>406113</xdr:colOff>
      <xdr:row>30</xdr:row>
      <xdr:rowOff>292677</xdr:rowOff>
    </xdr:to>
    <xdr:cxnSp macro="">
      <xdr:nvCxnSpPr>
        <xdr:cNvPr id="269" name="Straight Connector 268"/>
        <xdr:cNvCxnSpPr/>
      </xdr:nvCxnSpPr>
      <xdr:spPr>
        <a:xfrm flipH="1">
          <a:off x="1634838" y="3869748"/>
          <a:ext cx="5195" cy="8910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80043</xdr:colOff>
      <xdr:row>28</xdr:row>
      <xdr:rowOff>360189</xdr:rowOff>
    </xdr:from>
    <xdr:to>
      <xdr:col>36</xdr:col>
      <xdr:colOff>372196</xdr:colOff>
      <xdr:row>28</xdr:row>
      <xdr:rowOff>364191</xdr:rowOff>
    </xdr:to>
    <xdr:cxnSp macro="">
      <xdr:nvCxnSpPr>
        <xdr:cNvPr id="276" name="Straight Connector 275"/>
        <xdr:cNvCxnSpPr/>
      </xdr:nvCxnSpPr>
      <xdr:spPr>
        <a:xfrm>
          <a:off x="3393782" y="4082143"/>
          <a:ext cx="1164611" cy="400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44024</xdr:colOff>
      <xdr:row>29</xdr:row>
      <xdr:rowOff>180095</xdr:rowOff>
    </xdr:from>
    <xdr:to>
      <xdr:col>36</xdr:col>
      <xdr:colOff>408215</xdr:colOff>
      <xdr:row>29</xdr:row>
      <xdr:rowOff>184097</xdr:rowOff>
    </xdr:to>
    <xdr:cxnSp macro="">
      <xdr:nvCxnSpPr>
        <xdr:cNvPr id="280" name="Straight Connector 279"/>
        <xdr:cNvCxnSpPr/>
      </xdr:nvCxnSpPr>
      <xdr:spPr>
        <a:xfrm>
          <a:off x="3357763" y="4274244"/>
          <a:ext cx="1236649" cy="400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4323</xdr:colOff>
      <xdr:row>30</xdr:row>
      <xdr:rowOff>4322</xdr:rowOff>
    </xdr:from>
    <xdr:to>
      <xdr:col>37</xdr:col>
      <xdr:colOff>4323</xdr:colOff>
      <xdr:row>30</xdr:row>
      <xdr:rowOff>8324</xdr:rowOff>
    </xdr:to>
    <xdr:cxnSp macro="">
      <xdr:nvCxnSpPr>
        <xdr:cNvPr id="284" name="Straight Connector 283"/>
        <xdr:cNvCxnSpPr/>
      </xdr:nvCxnSpPr>
      <xdr:spPr>
        <a:xfrm flipV="1">
          <a:off x="3318062" y="4470667"/>
          <a:ext cx="1308687" cy="400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251703</xdr:colOff>
      <xdr:row>32</xdr:row>
      <xdr:rowOff>82159</xdr:rowOff>
    </xdr:from>
    <xdr:to>
      <xdr:col>37</xdr:col>
      <xdr:colOff>114897</xdr:colOff>
      <xdr:row>32</xdr:row>
      <xdr:rowOff>86782</xdr:rowOff>
    </xdr:to>
    <xdr:cxnSp macro="">
      <xdr:nvCxnSpPr>
        <xdr:cNvPr id="289" name="Straight Connector 288"/>
        <xdr:cNvCxnSpPr/>
      </xdr:nvCxnSpPr>
      <xdr:spPr>
        <a:xfrm flipV="1">
          <a:off x="3204453" y="5282809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250502</xdr:colOff>
      <xdr:row>32</xdr:row>
      <xdr:rowOff>259732</xdr:rowOff>
    </xdr:from>
    <xdr:to>
      <xdr:col>37</xdr:col>
      <xdr:colOff>113696</xdr:colOff>
      <xdr:row>32</xdr:row>
      <xdr:rowOff>264355</xdr:rowOff>
    </xdr:to>
    <xdr:cxnSp macro="">
      <xdr:nvCxnSpPr>
        <xdr:cNvPr id="290" name="Straight Connector 289"/>
        <xdr:cNvCxnSpPr/>
      </xdr:nvCxnSpPr>
      <xdr:spPr>
        <a:xfrm flipV="1">
          <a:off x="3203252" y="5460382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254944</xdr:colOff>
      <xdr:row>33</xdr:row>
      <xdr:rowOff>90963</xdr:rowOff>
    </xdr:from>
    <xdr:to>
      <xdr:col>37</xdr:col>
      <xdr:colOff>118138</xdr:colOff>
      <xdr:row>33</xdr:row>
      <xdr:rowOff>95586</xdr:rowOff>
    </xdr:to>
    <xdr:cxnSp macro="">
      <xdr:nvCxnSpPr>
        <xdr:cNvPr id="291" name="Straight Connector 290"/>
        <xdr:cNvCxnSpPr/>
      </xdr:nvCxnSpPr>
      <xdr:spPr>
        <a:xfrm flipV="1">
          <a:off x="3207694" y="5663088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258506</xdr:colOff>
      <xdr:row>33</xdr:row>
      <xdr:rowOff>288028</xdr:rowOff>
    </xdr:from>
    <xdr:to>
      <xdr:col>37</xdr:col>
      <xdr:colOff>121700</xdr:colOff>
      <xdr:row>33</xdr:row>
      <xdr:rowOff>292651</xdr:rowOff>
    </xdr:to>
    <xdr:cxnSp macro="">
      <xdr:nvCxnSpPr>
        <xdr:cNvPr id="292" name="Straight Connector 291"/>
        <xdr:cNvCxnSpPr/>
      </xdr:nvCxnSpPr>
      <xdr:spPr>
        <a:xfrm flipV="1">
          <a:off x="3211256" y="5860153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257305</xdr:colOff>
      <xdr:row>34</xdr:row>
      <xdr:rowOff>103650</xdr:rowOff>
    </xdr:from>
    <xdr:to>
      <xdr:col>37</xdr:col>
      <xdr:colOff>120499</xdr:colOff>
      <xdr:row>34</xdr:row>
      <xdr:rowOff>108273</xdr:rowOff>
    </xdr:to>
    <xdr:cxnSp macro="">
      <xdr:nvCxnSpPr>
        <xdr:cNvPr id="293" name="Straight Connector 292"/>
        <xdr:cNvCxnSpPr/>
      </xdr:nvCxnSpPr>
      <xdr:spPr>
        <a:xfrm flipV="1">
          <a:off x="3210055" y="6047250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268792</xdr:colOff>
      <xdr:row>34</xdr:row>
      <xdr:rowOff>293390</xdr:rowOff>
    </xdr:from>
    <xdr:to>
      <xdr:col>37</xdr:col>
      <xdr:colOff>131986</xdr:colOff>
      <xdr:row>34</xdr:row>
      <xdr:rowOff>298013</xdr:rowOff>
    </xdr:to>
    <xdr:cxnSp macro="">
      <xdr:nvCxnSpPr>
        <xdr:cNvPr id="294" name="Straight Connector 293"/>
        <xdr:cNvCxnSpPr/>
      </xdr:nvCxnSpPr>
      <xdr:spPr>
        <a:xfrm flipV="1">
          <a:off x="3221542" y="6236990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272354</xdr:colOff>
      <xdr:row>35</xdr:row>
      <xdr:rowOff>122580</xdr:rowOff>
    </xdr:from>
    <xdr:to>
      <xdr:col>37</xdr:col>
      <xdr:colOff>135548</xdr:colOff>
      <xdr:row>35</xdr:row>
      <xdr:rowOff>127203</xdr:rowOff>
    </xdr:to>
    <xdr:cxnSp macro="">
      <xdr:nvCxnSpPr>
        <xdr:cNvPr id="295" name="Straight Connector 294"/>
        <xdr:cNvCxnSpPr/>
      </xdr:nvCxnSpPr>
      <xdr:spPr>
        <a:xfrm flipV="1">
          <a:off x="3225104" y="6437655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272033</xdr:colOff>
      <xdr:row>35</xdr:row>
      <xdr:rowOff>311720</xdr:rowOff>
    </xdr:from>
    <xdr:to>
      <xdr:col>37</xdr:col>
      <xdr:colOff>135227</xdr:colOff>
      <xdr:row>35</xdr:row>
      <xdr:rowOff>316343</xdr:rowOff>
    </xdr:to>
    <xdr:cxnSp macro="">
      <xdr:nvCxnSpPr>
        <xdr:cNvPr id="296" name="Straight Connector 295"/>
        <xdr:cNvCxnSpPr/>
      </xdr:nvCxnSpPr>
      <xdr:spPr>
        <a:xfrm flipV="1">
          <a:off x="3224783" y="6626795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270833</xdr:colOff>
      <xdr:row>36</xdr:row>
      <xdr:rowOff>127784</xdr:rowOff>
    </xdr:from>
    <xdr:to>
      <xdr:col>37</xdr:col>
      <xdr:colOff>134027</xdr:colOff>
      <xdr:row>36</xdr:row>
      <xdr:rowOff>132407</xdr:rowOff>
    </xdr:to>
    <xdr:cxnSp macro="">
      <xdr:nvCxnSpPr>
        <xdr:cNvPr id="297" name="Straight Connector 296"/>
        <xdr:cNvCxnSpPr/>
      </xdr:nvCxnSpPr>
      <xdr:spPr>
        <a:xfrm flipV="1">
          <a:off x="3223583" y="6814334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279157</xdr:colOff>
      <xdr:row>36</xdr:row>
      <xdr:rowOff>328447</xdr:rowOff>
    </xdr:from>
    <xdr:to>
      <xdr:col>37</xdr:col>
      <xdr:colOff>142351</xdr:colOff>
      <xdr:row>36</xdr:row>
      <xdr:rowOff>333070</xdr:rowOff>
    </xdr:to>
    <xdr:cxnSp macro="">
      <xdr:nvCxnSpPr>
        <xdr:cNvPr id="298" name="Straight Connector 297"/>
        <xdr:cNvCxnSpPr/>
      </xdr:nvCxnSpPr>
      <xdr:spPr>
        <a:xfrm flipV="1">
          <a:off x="3231907" y="7014997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271126</xdr:colOff>
      <xdr:row>38</xdr:row>
      <xdr:rowOff>3924</xdr:rowOff>
    </xdr:from>
    <xdr:to>
      <xdr:col>37</xdr:col>
      <xdr:colOff>134320</xdr:colOff>
      <xdr:row>38</xdr:row>
      <xdr:rowOff>8547</xdr:rowOff>
    </xdr:to>
    <xdr:cxnSp macro="">
      <xdr:nvCxnSpPr>
        <xdr:cNvPr id="299" name="Straight Connector 298"/>
        <xdr:cNvCxnSpPr/>
      </xdr:nvCxnSpPr>
      <xdr:spPr>
        <a:xfrm flipV="1">
          <a:off x="3223876" y="7433424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271919</xdr:colOff>
      <xdr:row>39</xdr:row>
      <xdr:rowOff>3924</xdr:rowOff>
    </xdr:from>
    <xdr:to>
      <xdr:col>37</xdr:col>
      <xdr:colOff>135113</xdr:colOff>
      <xdr:row>39</xdr:row>
      <xdr:rowOff>6960</xdr:rowOff>
    </xdr:to>
    <xdr:cxnSp macro="">
      <xdr:nvCxnSpPr>
        <xdr:cNvPr id="300" name="Straight Connector 299"/>
        <xdr:cNvCxnSpPr/>
      </xdr:nvCxnSpPr>
      <xdr:spPr>
        <a:xfrm flipV="1">
          <a:off x="3224669" y="7804899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266363</xdr:colOff>
      <xdr:row>39</xdr:row>
      <xdr:rowOff>365874</xdr:rowOff>
    </xdr:from>
    <xdr:to>
      <xdr:col>37</xdr:col>
      <xdr:colOff>129557</xdr:colOff>
      <xdr:row>39</xdr:row>
      <xdr:rowOff>370497</xdr:rowOff>
    </xdr:to>
    <xdr:cxnSp macro="">
      <xdr:nvCxnSpPr>
        <xdr:cNvPr id="301" name="Straight Connector 300"/>
        <xdr:cNvCxnSpPr/>
      </xdr:nvCxnSpPr>
      <xdr:spPr>
        <a:xfrm flipV="1">
          <a:off x="3219113" y="8166849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267156</xdr:colOff>
      <xdr:row>40</xdr:row>
      <xdr:rowOff>365874</xdr:rowOff>
    </xdr:from>
    <xdr:to>
      <xdr:col>37</xdr:col>
      <xdr:colOff>130350</xdr:colOff>
      <xdr:row>40</xdr:row>
      <xdr:rowOff>368910</xdr:rowOff>
    </xdr:to>
    <xdr:cxnSp macro="">
      <xdr:nvCxnSpPr>
        <xdr:cNvPr id="302" name="Straight Connector 301"/>
        <xdr:cNvCxnSpPr/>
      </xdr:nvCxnSpPr>
      <xdr:spPr>
        <a:xfrm flipV="1">
          <a:off x="3219906" y="8538324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266364</xdr:colOff>
      <xdr:row>41</xdr:row>
      <xdr:rowOff>356349</xdr:rowOff>
    </xdr:from>
    <xdr:to>
      <xdr:col>37</xdr:col>
      <xdr:colOff>129558</xdr:colOff>
      <xdr:row>41</xdr:row>
      <xdr:rowOff>360972</xdr:rowOff>
    </xdr:to>
    <xdr:cxnSp macro="">
      <xdr:nvCxnSpPr>
        <xdr:cNvPr id="303" name="Straight Connector 302"/>
        <xdr:cNvCxnSpPr/>
      </xdr:nvCxnSpPr>
      <xdr:spPr>
        <a:xfrm flipV="1">
          <a:off x="3219114" y="8900274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267157</xdr:colOff>
      <xdr:row>42</xdr:row>
      <xdr:rowOff>356349</xdr:rowOff>
    </xdr:from>
    <xdr:to>
      <xdr:col>37</xdr:col>
      <xdr:colOff>130351</xdr:colOff>
      <xdr:row>42</xdr:row>
      <xdr:rowOff>359385</xdr:rowOff>
    </xdr:to>
    <xdr:cxnSp macro="">
      <xdr:nvCxnSpPr>
        <xdr:cNvPr id="304" name="Straight Connector 303"/>
        <xdr:cNvCxnSpPr/>
      </xdr:nvCxnSpPr>
      <xdr:spPr>
        <a:xfrm flipV="1">
          <a:off x="3219907" y="9271749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261601</xdr:colOff>
      <xdr:row>43</xdr:row>
      <xdr:rowOff>346824</xdr:rowOff>
    </xdr:from>
    <xdr:to>
      <xdr:col>37</xdr:col>
      <xdr:colOff>124795</xdr:colOff>
      <xdr:row>43</xdr:row>
      <xdr:rowOff>351447</xdr:rowOff>
    </xdr:to>
    <xdr:cxnSp macro="">
      <xdr:nvCxnSpPr>
        <xdr:cNvPr id="305" name="Straight Connector 304"/>
        <xdr:cNvCxnSpPr/>
      </xdr:nvCxnSpPr>
      <xdr:spPr>
        <a:xfrm flipV="1">
          <a:off x="3214351" y="9633699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262394</xdr:colOff>
      <xdr:row>44</xdr:row>
      <xdr:rowOff>346824</xdr:rowOff>
    </xdr:from>
    <xdr:to>
      <xdr:col>37</xdr:col>
      <xdr:colOff>125588</xdr:colOff>
      <xdr:row>44</xdr:row>
      <xdr:rowOff>349860</xdr:rowOff>
    </xdr:to>
    <xdr:cxnSp macro="">
      <xdr:nvCxnSpPr>
        <xdr:cNvPr id="306" name="Straight Connector 305"/>
        <xdr:cNvCxnSpPr/>
      </xdr:nvCxnSpPr>
      <xdr:spPr>
        <a:xfrm flipV="1">
          <a:off x="3215144" y="10005174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256839</xdr:colOff>
      <xdr:row>45</xdr:row>
      <xdr:rowOff>370637</xdr:rowOff>
    </xdr:from>
    <xdr:to>
      <xdr:col>37</xdr:col>
      <xdr:colOff>120033</xdr:colOff>
      <xdr:row>46</xdr:row>
      <xdr:rowOff>3785</xdr:rowOff>
    </xdr:to>
    <xdr:cxnSp macro="">
      <xdr:nvCxnSpPr>
        <xdr:cNvPr id="307" name="Straight Connector 306"/>
        <xdr:cNvCxnSpPr/>
      </xdr:nvCxnSpPr>
      <xdr:spPr>
        <a:xfrm flipV="1">
          <a:off x="3209589" y="10400462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257632</xdr:colOff>
      <xdr:row>46</xdr:row>
      <xdr:rowOff>370637</xdr:rowOff>
    </xdr:from>
    <xdr:to>
      <xdr:col>37</xdr:col>
      <xdr:colOff>120826</xdr:colOff>
      <xdr:row>47</xdr:row>
      <xdr:rowOff>2198</xdr:rowOff>
    </xdr:to>
    <xdr:cxnSp macro="">
      <xdr:nvCxnSpPr>
        <xdr:cNvPr id="308" name="Straight Connector 307"/>
        <xdr:cNvCxnSpPr/>
      </xdr:nvCxnSpPr>
      <xdr:spPr>
        <a:xfrm flipV="1">
          <a:off x="3210382" y="10771937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252076</xdr:colOff>
      <xdr:row>47</xdr:row>
      <xdr:rowOff>361112</xdr:rowOff>
    </xdr:from>
    <xdr:to>
      <xdr:col>37</xdr:col>
      <xdr:colOff>115270</xdr:colOff>
      <xdr:row>47</xdr:row>
      <xdr:rowOff>365735</xdr:rowOff>
    </xdr:to>
    <xdr:cxnSp macro="">
      <xdr:nvCxnSpPr>
        <xdr:cNvPr id="309" name="Straight Connector 308"/>
        <xdr:cNvCxnSpPr/>
      </xdr:nvCxnSpPr>
      <xdr:spPr>
        <a:xfrm flipV="1">
          <a:off x="3204826" y="11133887"/>
          <a:ext cx="1549119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252869</xdr:colOff>
      <xdr:row>48</xdr:row>
      <xdr:rowOff>361112</xdr:rowOff>
    </xdr:from>
    <xdr:to>
      <xdr:col>37</xdr:col>
      <xdr:colOff>116063</xdr:colOff>
      <xdr:row>48</xdr:row>
      <xdr:rowOff>364148</xdr:rowOff>
    </xdr:to>
    <xdr:cxnSp macro="">
      <xdr:nvCxnSpPr>
        <xdr:cNvPr id="310" name="Straight Connector 309"/>
        <xdr:cNvCxnSpPr/>
      </xdr:nvCxnSpPr>
      <xdr:spPr>
        <a:xfrm flipV="1">
          <a:off x="3205619" y="11505362"/>
          <a:ext cx="1549119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252619</xdr:colOff>
      <xdr:row>50</xdr:row>
      <xdr:rowOff>3674</xdr:rowOff>
    </xdr:from>
    <xdr:to>
      <xdr:col>37</xdr:col>
      <xdr:colOff>115813</xdr:colOff>
      <xdr:row>50</xdr:row>
      <xdr:rowOff>6209</xdr:rowOff>
    </xdr:to>
    <xdr:cxnSp macro="">
      <xdr:nvCxnSpPr>
        <xdr:cNvPr id="311" name="Straight Connector 310"/>
        <xdr:cNvCxnSpPr/>
      </xdr:nvCxnSpPr>
      <xdr:spPr>
        <a:xfrm flipV="1">
          <a:off x="3220408" y="11874832"/>
          <a:ext cx="1557642" cy="253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247063</xdr:colOff>
      <xdr:row>50</xdr:row>
      <xdr:rowOff>365123</xdr:rowOff>
    </xdr:from>
    <xdr:to>
      <xdr:col>37</xdr:col>
      <xdr:colOff>110257</xdr:colOff>
      <xdr:row>50</xdr:row>
      <xdr:rowOff>369746</xdr:rowOff>
    </xdr:to>
    <xdr:cxnSp macro="">
      <xdr:nvCxnSpPr>
        <xdr:cNvPr id="312" name="Straight Connector 311"/>
        <xdr:cNvCxnSpPr/>
      </xdr:nvCxnSpPr>
      <xdr:spPr>
        <a:xfrm flipV="1">
          <a:off x="3214852" y="12236281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247856</xdr:colOff>
      <xdr:row>51</xdr:row>
      <xdr:rowOff>365123</xdr:rowOff>
    </xdr:from>
    <xdr:to>
      <xdr:col>37</xdr:col>
      <xdr:colOff>111050</xdr:colOff>
      <xdr:row>51</xdr:row>
      <xdr:rowOff>368159</xdr:rowOff>
    </xdr:to>
    <xdr:cxnSp macro="">
      <xdr:nvCxnSpPr>
        <xdr:cNvPr id="313" name="Straight Connector 312"/>
        <xdr:cNvCxnSpPr/>
      </xdr:nvCxnSpPr>
      <xdr:spPr>
        <a:xfrm flipV="1">
          <a:off x="3215645" y="12607255"/>
          <a:ext cx="1557642" cy="30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257238</xdr:colOff>
      <xdr:row>53</xdr:row>
      <xdr:rowOff>7006</xdr:rowOff>
    </xdr:from>
    <xdr:to>
      <xdr:col>37</xdr:col>
      <xdr:colOff>120432</xdr:colOff>
      <xdr:row>53</xdr:row>
      <xdr:rowOff>11629</xdr:rowOff>
    </xdr:to>
    <xdr:cxnSp macro="">
      <xdr:nvCxnSpPr>
        <xdr:cNvPr id="314" name="Straight Connector 313"/>
        <xdr:cNvCxnSpPr/>
      </xdr:nvCxnSpPr>
      <xdr:spPr>
        <a:xfrm flipV="1">
          <a:off x="3225027" y="12991085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265563</xdr:colOff>
      <xdr:row>53</xdr:row>
      <xdr:rowOff>208331</xdr:rowOff>
    </xdr:from>
    <xdr:to>
      <xdr:col>37</xdr:col>
      <xdr:colOff>128757</xdr:colOff>
      <xdr:row>53</xdr:row>
      <xdr:rowOff>212954</xdr:rowOff>
    </xdr:to>
    <xdr:cxnSp macro="">
      <xdr:nvCxnSpPr>
        <xdr:cNvPr id="315" name="Straight Connector 314"/>
        <xdr:cNvCxnSpPr/>
      </xdr:nvCxnSpPr>
      <xdr:spPr>
        <a:xfrm flipV="1">
          <a:off x="3233352" y="13192410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264362</xdr:colOff>
      <xdr:row>54</xdr:row>
      <xdr:rowOff>14930</xdr:rowOff>
    </xdr:from>
    <xdr:to>
      <xdr:col>37</xdr:col>
      <xdr:colOff>127556</xdr:colOff>
      <xdr:row>54</xdr:row>
      <xdr:rowOff>19553</xdr:rowOff>
    </xdr:to>
    <xdr:cxnSp macro="">
      <xdr:nvCxnSpPr>
        <xdr:cNvPr id="316" name="Straight Connector 315"/>
        <xdr:cNvCxnSpPr/>
      </xdr:nvCxnSpPr>
      <xdr:spPr>
        <a:xfrm flipV="1">
          <a:off x="3232151" y="13369983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268804</xdr:colOff>
      <xdr:row>54</xdr:row>
      <xdr:rowOff>217134</xdr:rowOff>
    </xdr:from>
    <xdr:to>
      <xdr:col>37</xdr:col>
      <xdr:colOff>131998</xdr:colOff>
      <xdr:row>54</xdr:row>
      <xdr:rowOff>221757</xdr:rowOff>
    </xdr:to>
    <xdr:cxnSp macro="">
      <xdr:nvCxnSpPr>
        <xdr:cNvPr id="317" name="Straight Connector 316"/>
        <xdr:cNvCxnSpPr/>
      </xdr:nvCxnSpPr>
      <xdr:spPr>
        <a:xfrm flipV="1">
          <a:off x="3236593" y="13572187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272366</xdr:colOff>
      <xdr:row>55</xdr:row>
      <xdr:rowOff>43226</xdr:rowOff>
    </xdr:from>
    <xdr:to>
      <xdr:col>37</xdr:col>
      <xdr:colOff>135560</xdr:colOff>
      <xdr:row>55</xdr:row>
      <xdr:rowOff>47849</xdr:rowOff>
    </xdr:to>
    <xdr:cxnSp macro="">
      <xdr:nvCxnSpPr>
        <xdr:cNvPr id="318" name="Straight Connector 317"/>
        <xdr:cNvCxnSpPr/>
      </xdr:nvCxnSpPr>
      <xdr:spPr>
        <a:xfrm flipV="1">
          <a:off x="3240155" y="13769252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271165</xdr:colOff>
      <xdr:row>55</xdr:row>
      <xdr:rowOff>229822</xdr:rowOff>
    </xdr:from>
    <xdr:to>
      <xdr:col>37</xdr:col>
      <xdr:colOff>134359</xdr:colOff>
      <xdr:row>55</xdr:row>
      <xdr:rowOff>234445</xdr:rowOff>
    </xdr:to>
    <xdr:cxnSp macro="">
      <xdr:nvCxnSpPr>
        <xdr:cNvPr id="319" name="Straight Connector 318"/>
        <xdr:cNvCxnSpPr/>
      </xdr:nvCxnSpPr>
      <xdr:spPr>
        <a:xfrm flipV="1">
          <a:off x="3238954" y="13955848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282652</xdr:colOff>
      <xdr:row>56</xdr:row>
      <xdr:rowOff>48588</xdr:rowOff>
    </xdr:from>
    <xdr:to>
      <xdr:col>37</xdr:col>
      <xdr:colOff>145846</xdr:colOff>
      <xdr:row>56</xdr:row>
      <xdr:rowOff>53211</xdr:rowOff>
    </xdr:to>
    <xdr:cxnSp macro="">
      <xdr:nvCxnSpPr>
        <xdr:cNvPr id="320" name="Straight Connector 319"/>
        <xdr:cNvCxnSpPr/>
      </xdr:nvCxnSpPr>
      <xdr:spPr>
        <a:xfrm flipV="1">
          <a:off x="3250441" y="14145588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286214</xdr:colOff>
      <xdr:row>56</xdr:row>
      <xdr:rowOff>248752</xdr:rowOff>
    </xdr:from>
    <xdr:to>
      <xdr:col>37</xdr:col>
      <xdr:colOff>149408</xdr:colOff>
      <xdr:row>56</xdr:row>
      <xdr:rowOff>253375</xdr:rowOff>
    </xdr:to>
    <xdr:cxnSp macro="">
      <xdr:nvCxnSpPr>
        <xdr:cNvPr id="321" name="Straight Connector 320"/>
        <xdr:cNvCxnSpPr/>
      </xdr:nvCxnSpPr>
      <xdr:spPr>
        <a:xfrm flipV="1">
          <a:off x="3254003" y="14345752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285893</xdr:colOff>
      <xdr:row>57</xdr:row>
      <xdr:rowOff>66918</xdr:rowOff>
    </xdr:from>
    <xdr:to>
      <xdr:col>37</xdr:col>
      <xdr:colOff>149087</xdr:colOff>
      <xdr:row>57</xdr:row>
      <xdr:rowOff>71541</xdr:rowOff>
    </xdr:to>
    <xdr:cxnSp macro="">
      <xdr:nvCxnSpPr>
        <xdr:cNvPr id="322" name="Straight Connector 321"/>
        <xdr:cNvCxnSpPr/>
      </xdr:nvCxnSpPr>
      <xdr:spPr>
        <a:xfrm flipV="1">
          <a:off x="3253682" y="14534892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284693</xdr:colOff>
      <xdr:row>57</xdr:row>
      <xdr:rowOff>253955</xdr:rowOff>
    </xdr:from>
    <xdr:to>
      <xdr:col>37</xdr:col>
      <xdr:colOff>147887</xdr:colOff>
      <xdr:row>57</xdr:row>
      <xdr:rowOff>258578</xdr:rowOff>
    </xdr:to>
    <xdr:cxnSp macro="">
      <xdr:nvCxnSpPr>
        <xdr:cNvPr id="323" name="Straight Connector 322"/>
        <xdr:cNvCxnSpPr/>
      </xdr:nvCxnSpPr>
      <xdr:spPr>
        <a:xfrm flipV="1">
          <a:off x="3252482" y="14721929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293017</xdr:colOff>
      <xdr:row>58</xdr:row>
      <xdr:rowOff>83645</xdr:rowOff>
    </xdr:from>
    <xdr:to>
      <xdr:col>37</xdr:col>
      <xdr:colOff>156211</xdr:colOff>
      <xdr:row>58</xdr:row>
      <xdr:rowOff>88268</xdr:rowOff>
    </xdr:to>
    <xdr:cxnSp macro="">
      <xdr:nvCxnSpPr>
        <xdr:cNvPr id="324" name="Straight Connector 323"/>
        <xdr:cNvCxnSpPr/>
      </xdr:nvCxnSpPr>
      <xdr:spPr>
        <a:xfrm flipV="1">
          <a:off x="3260806" y="14922592"/>
          <a:ext cx="1557642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</xdr:colOff>
      <xdr:row>52</xdr:row>
      <xdr:rowOff>103291</xdr:rowOff>
    </xdr:from>
    <xdr:to>
      <xdr:col>34</xdr:col>
      <xdr:colOff>164856</xdr:colOff>
      <xdr:row>53</xdr:row>
      <xdr:rowOff>109903</xdr:rowOff>
    </xdr:to>
    <xdr:cxnSp macro="">
      <xdr:nvCxnSpPr>
        <xdr:cNvPr id="326" name="Straight Connector 325"/>
        <xdr:cNvCxnSpPr/>
      </xdr:nvCxnSpPr>
      <xdr:spPr>
        <a:xfrm>
          <a:off x="6202241" y="12683618"/>
          <a:ext cx="164855" cy="37662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371064</xdr:colOff>
      <xdr:row>52</xdr:row>
      <xdr:rowOff>286225</xdr:rowOff>
    </xdr:from>
    <xdr:to>
      <xdr:col>34</xdr:col>
      <xdr:colOff>0</xdr:colOff>
      <xdr:row>63</xdr:row>
      <xdr:rowOff>215347</xdr:rowOff>
    </xdr:to>
    <xdr:cxnSp macro="">
      <xdr:nvCxnSpPr>
        <xdr:cNvPr id="331" name="Straight Connector 330"/>
        <xdr:cNvCxnSpPr/>
      </xdr:nvCxnSpPr>
      <xdr:spPr>
        <a:xfrm flipH="1" flipV="1">
          <a:off x="6197879" y="12958616"/>
          <a:ext cx="1654" cy="4029014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434837</xdr:colOff>
      <xdr:row>52</xdr:row>
      <xdr:rowOff>308740</xdr:rowOff>
    </xdr:from>
    <xdr:to>
      <xdr:col>37</xdr:col>
      <xdr:colOff>8248</xdr:colOff>
      <xdr:row>63</xdr:row>
      <xdr:rowOff>120097</xdr:rowOff>
    </xdr:to>
    <xdr:cxnSp macro="">
      <xdr:nvCxnSpPr>
        <xdr:cNvPr id="332" name="Straight Connector 331"/>
        <xdr:cNvCxnSpPr/>
      </xdr:nvCxnSpPr>
      <xdr:spPr>
        <a:xfrm flipV="1">
          <a:off x="7512326" y="12981131"/>
          <a:ext cx="12389" cy="3911249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156785</xdr:colOff>
      <xdr:row>53</xdr:row>
      <xdr:rowOff>100588</xdr:rowOff>
    </xdr:from>
    <xdr:to>
      <xdr:col>34</xdr:col>
      <xdr:colOff>158023</xdr:colOff>
      <xdr:row>58</xdr:row>
      <xdr:rowOff>348028</xdr:rowOff>
    </xdr:to>
    <xdr:cxnSp macro="">
      <xdr:nvCxnSpPr>
        <xdr:cNvPr id="333" name="Straight Connector 332"/>
        <xdr:cNvCxnSpPr/>
      </xdr:nvCxnSpPr>
      <xdr:spPr>
        <a:xfrm flipH="1" flipV="1">
          <a:off x="6359025" y="13050925"/>
          <a:ext cx="1238" cy="2097488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294863</xdr:colOff>
      <xdr:row>53</xdr:row>
      <xdr:rowOff>92461</xdr:rowOff>
    </xdr:from>
    <xdr:to>
      <xdr:col>36</xdr:col>
      <xdr:colOff>296103</xdr:colOff>
      <xdr:row>59</xdr:row>
      <xdr:rowOff>7804</xdr:rowOff>
    </xdr:to>
    <xdr:cxnSp macro="">
      <xdr:nvCxnSpPr>
        <xdr:cNvPr id="334" name="Straight Connector 333"/>
        <xdr:cNvCxnSpPr/>
      </xdr:nvCxnSpPr>
      <xdr:spPr>
        <a:xfrm flipH="1" flipV="1">
          <a:off x="7376334" y="13042798"/>
          <a:ext cx="1240" cy="21354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289414</xdr:colOff>
      <xdr:row>52</xdr:row>
      <xdr:rowOff>90055</xdr:rowOff>
    </xdr:from>
    <xdr:to>
      <xdr:col>37</xdr:col>
      <xdr:colOff>1732</xdr:colOff>
      <xdr:row>53</xdr:row>
      <xdr:rowOff>106240</xdr:rowOff>
    </xdr:to>
    <xdr:cxnSp macro="">
      <xdr:nvCxnSpPr>
        <xdr:cNvPr id="335" name="Straight Connector 334"/>
        <xdr:cNvCxnSpPr/>
      </xdr:nvCxnSpPr>
      <xdr:spPr>
        <a:xfrm flipH="1">
          <a:off x="7370885" y="12670382"/>
          <a:ext cx="151934" cy="38619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10702</xdr:colOff>
      <xdr:row>58</xdr:row>
      <xdr:rowOff>373513</xdr:rowOff>
    </xdr:from>
    <xdr:to>
      <xdr:col>32</xdr:col>
      <xdr:colOff>431932</xdr:colOff>
      <xdr:row>59</xdr:row>
      <xdr:rowOff>10702</xdr:rowOff>
    </xdr:to>
    <xdr:cxnSp macro="">
      <xdr:nvCxnSpPr>
        <xdr:cNvPr id="338" name="Straight Connector 337"/>
        <xdr:cNvCxnSpPr/>
      </xdr:nvCxnSpPr>
      <xdr:spPr>
        <a:xfrm flipV="1">
          <a:off x="2857500" y="15356659"/>
          <a:ext cx="2925556" cy="1176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14883</xdr:colOff>
      <xdr:row>64</xdr:row>
      <xdr:rowOff>352346</xdr:rowOff>
    </xdr:from>
    <xdr:to>
      <xdr:col>33</xdr:col>
      <xdr:colOff>329</xdr:colOff>
      <xdr:row>65</xdr:row>
      <xdr:rowOff>0</xdr:rowOff>
    </xdr:to>
    <xdr:cxnSp macro="">
      <xdr:nvCxnSpPr>
        <xdr:cNvPr id="340" name="Straight Connector 339"/>
        <xdr:cNvCxnSpPr/>
      </xdr:nvCxnSpPr>
      <xdr:spPr>
        <a:xfrm flipV="1">
          <a:off x="13974961" y="25548948"/>
          <a:ext cx="3200134" cy="1972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58</xdr:row>
      <xdr:rowOff>363876</xdr:rowOff>
    </xdr:from>
    <xdr:to>
      <xdr:col>45</xdr:col>
      <xdr:colOff>10702</xdr:colOff>
      <xdr:row>59</xdr:row>
      <xdr:rowOff>10702</xdr:rowOff>
    </xdr:to>
    <xdr:cxnSp macro="">
      <xdr:nvCxnSpPr>
        <xdr:cNvPr id="346" name="Straight Connector 345"/>
        <xdr:cNvCxnSpPr/>
      </xdr:nvCxnSpPr>
      <xdr:spPr>
        <a:xfrm>
          <a:off x="7823343" y="15347022"/>
          <a:ext cx="3082247" cy="2140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353293</xdr:rowOff>
    </xdr:from>
    <xdr:to>
      <xdr:col>45</xdr:col>
      <xdr:colOff>0</xdr:colOff>
      <xdr:row>64</xdr:row>
      <xdr:rowOff>359833</xdr:rowOff>
    </xdr:to>
    <xdr:cxnSp macro="">
      <xdr:nvCxnSpPr>
        <xdr:cNvPr id="347" name="Straight Connector 346"/>
        <xdr:cNvCxnSpPr/>
      </xdr:nvCxnSpPr>
      <xdr:spPr>
        <a:xfrm flipV="1">
          <a:off x="5799667" y="17392460"/>
          <a:ext cx="5106458" cy="654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63</xdr:row>
      <xdr:rowOff>209550</xdr:rowOff>
    </xdr:from>
    <xdr:to>
      <xdr:col>36</xdr:col>
      <xdr:colOff>195263</xdr:colOff>
      <xdr:row>63</xdr:row>
      <xdr:rowOff>209550</xdr:rowOff>
    </xdr:to>
    <xdr:cxnSp macro="">
      <xdr:nvCxnSpPr>
        <xdr:cNvPr id="366" name="Straight Connector 365"/>
        <xdr:cNvCxnSpPr/>
      </xdr:nvCxnSpPr>
      <xdr:spPr>
        <a:xfrm>
          <a:off x="6191250" y="16925925"/>
          <a:ext cx="1071563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270427</xdr:colOff>
      <xdr:row>63</xdr:row>
      <xdr:rowOff>128588</xdr:rowOff>
    </xdr:from>
    <xdr:to>
      <xdr:col>37</xdr:col>
      <xdr:colOff>0</xdr:colOff>
      <xdr:row>63</xdr:row>
      <xdr:rowOff>130865</xdr:rowOff>
    </xdr:to>
    <xdr:cxnSp macro="">
      <xdr:nvCxnSpPr>
        <xdr:cNvPr id="367" name="Straight Connector 366"/>
        <xdr:cNvCxnSpPr/>
      </xdr:nvCxnSpPr>
      <xdr:spPr>
        <a:xfrm flipV="1">
          <a:off x="6461677" y="16844963"/>
          <a:ext cx="1044023" cy="2277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246586</xdr:colOff>
      <xdr:row>60</xdr:row>
      <xdr:rowOff>176517</xdr:rowOff>
    </xdr:from>
    <xdr:to>
      <xdr:col>37</xdr:col>
      <xdr:colOff>109780</xdr:colOff>
      <xdr:row>60</xdr:row>
      <xdr:rowOff>178840</xdr:rowOff>
    </xdr:to>
    <xdr:cxnSp macro="">
      <xdr:nvCxnSpPr>
        <xdr:cNvPr id="373" name="Straight Connector 372"/>
        <xdr:cNvCxnSpPr/>
      </xdr:nvCxnSpPr>
      <xdr:spPr>
        <a:xfrm flipV="1">
          <a:off x="6046253" y="15734017"/>
          <a:ext cx="1551235" cy="23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241617</xdr:colOff>
      <xdr:row>61</xdr:row>
      <xdr:rowOff>102757</xdr:rowOff>
    </xdr:from>
    <xdr:to>
      <xdr:col>37</xdr:col>
      <xdr:colOff>104811</xdr:colOff>
      <xdr:row>61</xdr:row>
      <xdr:rowOff>107380</xdr:rowOff>
    </xdr:to>
    <xdr:cxnSp macro="">
      <xdr:nvCxnSpPr>
        <xdr:cNvPr id="374" name="Straight Connector 373"/>
        <xdr:cNvCxnSpPr/>
      </xdr:nvCxnSpPr>
      <xdr:spPr>
        <a:xfrm flipV="1">
          <a:off x="6041284" y="16030674"/>
          <a:ext cx="1551235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260805</xdr:colOff>
      <xdr:row>62</xdr:row>
      <xdr:rowOff>91345</xdr:rowOff>
    </xdr:from>
    <xdr:to>
      <xdr:col>37</xdr:col>
      <xdr:colOff>123999</xdr:colOff>
      <xdr:row>62</xdr:row>
      <xdr:rowOff>95968</xdr:rowOff>
    </xdr:to>
    <xdr:cxnSp macro="">
      <xdr:nvCxnSpPr>
        <xdr:cNvPr id="375" name="Straight Connector 374"/>
        <xdr:cNvCxnSpPr/>
      </xdr:nvCxnSpPr>
      <xdr:spPr>
        <a:xfrm flipV="1">
          <a:off x="6060472" y="16389678"/>
          <a:ext cx="1551235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259976</xdr:colOff>
      <xdr:row>62</xdr:row>
      <xdr:rowOff>365684</xdr:rowOff>
    </xdr:from>
    <xdr:to>
      <xdr:col>37</xdr:col>
      <xdr:colOff>123170</xdr:colOff>
      <xdr:row>62</xdr:row>
      <xdr:rowOff>370307</xdr:rowOff>
    </xdr:to>
    <xdr:cxnSp macro="">
      <xdr:nvCxnSpPr>
        <xdr:cNvPr id="376" name="Straight Connector 375"/>
        <xdr:cNvCxnSpPr/>
      </xdr:nvCxnSpPr>
      <xdr:spPr>
        <a:xfrm flipV="1">
          <a:off x="6086791" y="16765249"/>
          <a:ext cx="1552846" cy="462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259292</xdr:colOff>
      <xdr:row>59</xdr:row>
      <xdr:rowOff>254001</xdr:rowOff>
    </xdr:from>
    <xdr:to>
      <xdr:col>44</xdr:col>
      <xdr:colOff>259291</xdr:colOff>
      <xdr:row>59</xdr:row>
      <xdr:rowOff>269875</xdr:rowOff>
    </xdr:to>
    <xdr:cxnSp macro="">
      <xdr:nvCxnSpPr>
        <xdr:cNvPr id="377" name="Straight Connector 376"/>
        <xdr:cNvCxnSpPr/>
      </xdr:nvCxnSpPr>
      <xdr:spPr>
        <a:xfrm>
          <a:off x="3111500" y="15441084"/>
          <a:ext cx="7614708" cy="1587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59</xdr:row>
      <xdr:rowOff>5292</xdr:rowOff>
    </xdr:from>
    <xdr:to>
      <xdr:col>26</xdr:col>
      <xdr:colOff>5293</xdr:colOff>
      <xdr:row>65</xdr:row>
      <xdr:rowOff>0</xdr:rowOff>
    </xdr:to>
    <xdr:cxnSp macro="">
      <xdr:nvCxnSpPr>
        <xdr:cNvPr id="378" name="Straight Connector 377"/>
        <xdr:cNvCxnSpPr/>
      </xdr:nvCxnSpPr>
      <xdr:spPr>
        <a:xfrm flipH="1">
          <a:off x="13960078" y="23341542"/>
          <a:ext cx="5293" cy="222713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438150</xdr:colOff>
      <xdr:row>58</xdr:row>
      <xdr:rowOff>369358</xdr:rowOff>
    </xdr:from>
    <xdr:to>
      <xdr:col>45</xdr:col>
      <xdr:colOff>0</xdr:colOff>
      <xdr:row>64</xdr:row>
      <xdr:rowOff>365125</xdr:rowOff>
    </xdr:to>
    <xdr:cxnSp macro="">
      <xdr:nvCxnSpPr>
        <xdr:cNvPr id="382" name="Straight Connector 381"/>
        <xdr:cNvCxnSpPr/>
      </xdr:nvCxnSpPr>
      <xdr:spPr>
        <a:xfrm>
          <a:off x="10905067" y="15186025"/>
          <a:ext cx="1058" cy="221826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205318</xdr:colOff>
      <xdr:row>64</xdr:row>
      <xdr:rowOff>152401</xdr:rowOff>
    </xdr:from>
    <xdr:to>
      <xdr:col>44</xdr:col>
      <xdr:colOff>205317</xdr:colOff>
      <xdr:row>64</xdr:row>
      <xdr:rowOff>168275</xdr:rowOff>
    </xdr:to>
    <xdr:cxnSp macro="">
      <xdr:nvCxnSpPr>
        <xdr:cNvPr id="385" name="Straight Connector 384"/>
        <xdr:cNvCxnSpPr/>
      </xdr:nvCxnSpPr>
      <xdr:spPr>
        <a:xfrm>
          <a:off x="3057526" y="17191568"/>
          <a:ext cx="7614708" cy="1587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354542</xdr:colOff>
      <xdr:row>59</xdr:row>
      <xdr:rowOff>296335</xdr:rowOff>
    </xdr:from>
    <xdr:to>
      <xdr:col>44</xdr:col>
      <xdr:colOff>95250</xdr:colOff>
      <xdr:row>60</xdr:row>
      <xdr:rowOff>105834</xdr:rowOff>
    </xdr:to>
    <xdr:sp macro="" textlink="">
      <xdr:nvSpPr>
        <xdr:cNvPr id="390" name="Donut 389"/>
        <xdr:cNvSpPr/>
      </xdr:nvSpPr>
      <xdr:spPr>
        <a:xfrm>
          <a:off x="10382250" y="15483418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348192</xdr:colOff>
      <xdr:row>59</xdr:row>
      <xdr:rowOff>295277</xdr:rowOff>
    </xdr:from>
    <xdr:to>
      <xdr:col>43</xdr:col>
      <xdr:colOff>88901</xdr:colOff>
      <xdr:row>60</xdr:row>
      <xdr:rowOff>104776</xdr:rowOff>
    </xdr:to>
    <xdr:sp macro="" textlink="">
      <xdr:nvSpPr>
        <xdr:cNvPr id="391" name="Donut 390"/>
        <xdr:cNvSpPr/>
      </xdr:nvSpPr>
      <xdr:spPr>
        <a:xfrm>
          <a:off x="9936692" y="15482360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352425</xdr:colOff>
      <xdr:row>59</xdr:row>
      <xdr:rowOff>288927</xdr:rowOff>
    </xdr:from>
    <xdr:to>
      <xdr:col>42</xdr:col>
      <xdr:colOff>93134</xdr:colOff>
      <xdr:row>60</xdr:row>
      <xdr:rowOff>98426</xdr:rowOff>
    </xdr:to>
    <xdr:sp macro="" textlink="">
      <xdr:nvSpPr>
        <xdr:cNvPr id="392" name="Donut 391"/>
        <xdr:cNvSpPr/>
      </xdr:nvSpPr>
      <xdr:spPr>
        <a:xfrm>
          <a:off x="9501717" y="15476010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40</xdr:col>
      <xdr:colOff>351367</xdr:colOff>
      <xdr:row>59</xdr:row>
      <xdr:rowOff>293161</xdr:rowOff>
    </xdr:from>
    <xdr:to>
      <xdr:col>41</xdr:col>
      <xdr:colOff>92075</xdr:colOff>
      <xdr:row>60</xdr:row>
      <xdr:rowOff>102660</xdr:rowOff>
    </xdr:to>
    <xdr:sp macro="" textlink="">
      <xdr:nvSpPr>
        <xdr:cNvPr id="393" name="Donut 392"/>
        <xdr:cNvSpPr/>
      </xdr:nvSpPr>
      <xdr:spPr>
        <a:xfrm>
          <a:off x="9061450" y="15480244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355600</xdr:colOff>
      <xdr:row>59</xdr:row>
      <xdr:rowOff>292103</xdr:rowOff>
    </xdr:from>
    <xdr:to>
      <xdr:col>40</xdr:col>
      <xdr:colOff>96309</xdr:colOff>
      <xdr:row>60</xdr:row>
      <xdr:rowOff>101602</xdr:rowOff>
    </xdr:to>
    <xdr:sp macro="" textlink="">
      <xdr:nvSpPr>
        <xdr:cNvPr id="394" name="Donut 393"/>
        <xdr:cNvSpPr/>
      </xdr:nvSpPr>
      <xdr:spPr>
        <a:xfrm>
          <a:off x="8626475" y="15479186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427811</xdr:colOff>
      <xdr:row>59</xdr:row>
      <xdr:rowOff>291044</xdr:rowOff>
    </xdr:from>
    <xdr:to>
      <xdr:col>39</xdr:col>
      <xdr:colOff>36636</xdr:colOff>
      <xdr:row>60</xdr:row>
      <xdr:rowOff>109904</xdr:rowOff>
    </xdr:to>
    <xdr:sp macro="" textlink="">
      <xdr:nvSpPr>
        <xdr:cNvPr id="395" name="Donut 394"/>
        <xdr:cNvSpPr/>
      </xdr:nvSpPr>
      <xdr:spPr>
        <a:xfrm>
          <a:off x="18671849" y="23322006"/>
          <a:ext cx="194979" cy="18520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252941</xdr:colOff>
      <xdr:row>59</xdr:row>
      <xdr:rowOff>289986</xdr:rowOff>
    </xdr:from>
    <xdr:to>
      <xdr:col>38</xdr:col>
      <xdr:colOff>88899</xdr:colOff>
      <xdr:row>60</xdr:row>
      <xdr:rowOff>99485</xdr:rowOff>
    </xdr:to>
    <xdr:sp macro="" textlink="">
      <xdr:nvSpPr>
        <xdr:cNvPr id="396" name="Donut 395"/>
        <xdr:cNvSpPr/>
      </xdr:nvSpPr>
      <xdr:spPr>
        <a:xfrm>
          <a:off x="7740649" y="15477069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204257</xdr:colOff>
      <xdr:row>59</xdr:row>
      <xdr:rowOff>288927</xdr:rowOff>
    </xdr:from>
    <xdr:to>
      <xdr:col>36</xdr:col>
      <xdr:colOff>384174</xdr:colOff>
      <xdr:row>60</xdr:row>
      <xdr:rowOff>98426</xdr:rowOff>
    </xdr:to>
    <xdr:sp macro="" textlink="">
      <xdr:nvSpPr>
        <xdr:cNvPr id="397" name="Donut 396"/>
        <xdr:cNvSpPr/>
      </xdr:nvSpPr>
      <xdr:spPr>
        <a:xfrm>
          <a:off x="7252757" y="15476010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171448</xdr:colOff>
      <xdr:row>59</xdr:row>
      <xdr:rowOff>293160</xdr:rowOff>
    </xdr:from>
    <xdr:to>
      <xdr:col>35</xdr:col>
      <xdr:colOff>351365</xdr:colOff>
      <xdr:row>60</xdr:row>
      <xdr:rowOff>102659</xdr:rowOff>
    </xdr:to>
    <xdr:sp macro="" textlink="">
      <xdr:nvSpPr>
        <xdr:cNvPr id="398" name="Donut 397"/>
        <xdr:cNvSpPr/>
      </xdr:nvSpPr>
      <xdr:spPr>
        <a:xfrm>
          <a:off x="6780740" y="15480243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117474</xdr:colOff>
      <xdr:row>59</xdr:row>
      <xdr:rowOff>292102</xdr:rowOff>
    </xdr:from>
    <xdr:to>
      <xdr:col>34</xdr:col>
      <xdr:colOff>297391</xdr:colOff>
      <xdr:row>60</xdr:row>
      <xdr:rowOff>101601</xdr:rowOff>
    </xdr:to>
    <xdr:sp macro="" textlink="">
      <xdr:nvSpPr>
        <xdr:cNvPr id="399" name="Donut 398"/>
        <xdr:cNvSpPr/>
      </xdr:nvSpPr>
      <xdr:spPr>
        <a:xfrm>
          <a:off x="6287557" y="15479185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359832</xdr:colOff>
      <xdr:row>59</xdr:row>
      <xdr:rowOff>291043</xdr:rowOff>
    </xdr:from>
    <xdr:to>
      <xdr:col>33</xdr:col>
      <xdr:colOff>100540</xdr:colOff>
      <xdr:row>60</xdr:row>
      <xdr:rowOff>95250</xdr:rowOff>
    </xdr:to>
    <xdr:sp macro="" textlink="">
      <xdr:nvSpPr>
        <xdr:cNvPr id="400" name="Donut 399"/>
        <xdr:cNvSpPr/>
      </xdr:nvSpPr>
      <xdr:spPr>
        <a:xfrm>
          <a:off x="5720290" y="15478126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348190</xdr:colOff>
      <xdr:row>59</xdr:row>
      <xdr:rowOff>284693</xdr:rowOff>
    </xdr:from>
    <xdr:to>
      <xdr:col>32</xdr:col>
      <xdr:colOff>88899</xdr:colOff>
      <xdr:row>60</xdr:row>
      <xdr:rowOff>88900</xdr:rowOff>
    </xdr:to>
    <xdr:sp macro="" textlink="">
      <xdr:nvSpPr>
        <xdr:cNvPr id="401" name="Donut 400"/>
        <xdr:cNvSpPr/>
      </xdr:nvSpPr>
      <xdr:spPr>
        <a:xfrm>
          <a:off x="5269440" y="15471776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352423</xdr:colOff>
      <xdr:row>59</xdr:row>
      <xdr:rowOff>283635</xdr:rowOff>
    </xdr:from>
    <xdr:to>
      <xdr:col>31</xdr:col>
      <xdr:colOff>93132</xdr:colOff>
      <xdr:row>60</xdr:row>
      <xdr:rowOff>87842</xdr:rowOff>
    </xdr:to>
    <xdr:sp macro="" textlink="">
      <xdr:nvSpPr>
        <xdr:cNvPr id="402" name="Donut 401"/>
        <xdr:cNvSpPr/>
      </xdr:nvSpPr>
      <xdr:spPr>
        <a:xfrm>
          <a:off x="4834465" y="15470718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324907</xdr:colOff>
      <xdr:row>59</xdr:row>
      <xdr:rowOff>287868</xdr:rowOff>
    </xdr:from>
    <xdr:to>
      <xdr:col>30</xdr:col>
      <xdr:colOff>97365</xdr:colOff>
      <xdr:row>60</xdr:row>
      <xdr:rowOff>92075</xdr:rowOff>
    </xdr:to>
    <xdr:sp macro="" textlink="">
      <xdr:nvSpPr>
        <xdr:cNvPr id="403" name="Donut 402"/>
        <xdr:cNvSpPr/>
      </xdr:nvSpPr>
      <xdr:spPr>
        <a:xfrm>
          <a:off x="4399490" y="15474951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318557</xdr:colOff>
      <xdr:row>59</xdr:row>
      <xdr:rowOff>286810</xdr:rowOff>
    </xdr:from>
    <xdr:to>
      <xdr:col>29</xdr:col>
      <xdr:colOff>91016</xdr:colOff>
      <xdr:row>60</xdr:row>
      <xdr:rowOff>91017</xdr:rowOff>
    </xdr:to>
    <xdr:sp macro="" textlink="">
      <xdr:nvSpPr>
        <xdr:cNvPr id="404" name="Donut 403"/>
        <xdr:cNvSpPr/>
      </xdr:nvSpPr>
      <xdr:spPr>
        <a:xfrm>
          <a:off x="3985682" y="15473893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317498</xdr:colOff>
      <xdr:row>59</xdr:row>
      <xdr:rowOff>285752</xdr:rowOff>
    </xdr:from>
    <xdr:to>
      <xdr:col>28</xdr:col>
      <xdr:colOff>89957</xdr:colOff>
      <xdr:row>60</xdr:row>
      <xdr:rowOff>89959</xdr:rowOff>
    </xdr:to>
    <xdr:sp macro="" textlink="">
      <xdr:nvSpPr>
        <xdr:cNvPr id="405" name="Donut 404"/>
        <xdr:cNvSpPr/>
      </xdr:nvSpPr>
      <xdr:spPr>
        <a:xfrm>
          <a:off x="3577165" y="15472835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574741</xdr:colOff>
      <xdr:row>59</xdr:row>
      <xdr:rowOff>269811</xdr:rowOff>
    </xdr:from>
    <xdr:to>
      <xdr:col>27</xdr:col>
      <xdr:colOff>104181</xdr:colOff>
      <xdr:row>60</xdr:row>
      <xdr:rowOff>104181</xdr:rowOff>
    </xdr:to>
    <xdr:sp macro="" textlink="">
      <xdr:nvSpPr>
        <xdr:cNvPr id="406" name="Donut 405"/>
        <xdr:cNvSpPr/>
      </xdr:nvSpPr>
      <xdr:spPr>
        <a:xfrm>
          <a:off x="14713413" y="23606061"/>
          <a:ext cx="199166" cy="20644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345019</xdr:colOff>
      <xdr:row>63</xdr:row>
      <xdr:rowOff>335492</xdr:rowOff>
    </xdr:from>
    <xdr:to>
      <xdr:col>44</xdr:col>
      <xdr:colOff>85727</xdr:colOff>
      <xdr:row>64</xdr:row>
      <xdr:rowOff>144991</xdr:rowOff>
    </xdr:to>
    <xdr:sp macro="" textlink="">
      <xdr:nvSpPr>
        <xdr:cNvPr id="407" name="Donut 406"/>
        <xdr:cNvSpPr/>
      </xdr:nvSpPr>
      <xdr:spPr>
        <a:xfrm>
          <a:off x="10372727" y="17004242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338669</xdr:colOff>
      <xdr:row>63</xdr:row>
      <xdr:rowOff>334434</xdr:rowOff>
    </xdr:from>
    <xdr:to>
      <xdr:col>43</xdr:col>
      <xdr:colOff>79378</xdr:colOff>
      <xdr:row>64</xdr:row>
      <xdr:rowOff>143933</xdr:rowOff>
    </xdr:to>
    <xdr:sp macro="" textlink="">
      <xdr:nvSpPr>
        <xdr:cNvPr id="408" name="Donut 407"/>
        <xdr:cNvSpPr/>
      </xdr:nvSpPr>
      <xdr:spPr>
        <a:xfrm>
          <a:off x="9927169" y="17003184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342902</xdr:colOff>
      <xdr:row>63</xdr:row>
      <xdr:rowOff>328084</xdr:rowOff>
    </xdr:from>
    <xdr:to>
      <xdr:col>42</xdr:col>
      <xdr:colOff>83611</xdr:colOff>
      <xdr:row>64</xdr:row>
      <xdr:rowOff>137583</xdr:rowOff>
    </xdr:to>
    <xdr:sp macro="" textlink="">
      <xdr:nvSpPr>
        <xdr:cNvPr id="409" name="Donut 408"/>
        <xdr:cNvSpPr/>
      </xdr:nvSpPr>
      <xdr:spPr>
        <a:xfrm>
          <a:off x="9492194" y="16996834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40</xdr:col>
      <xdr:colOff>341844</xdr:colOff>
      <xdr:row>63</xdr:row>
      <xdr:rowOff>332318</xdr:rowOff>
    </xdr:from>
    <xdr:to>
      <xdr:col>41</xdr:col>
      <xdr:colOff>82552</xdr:colOff>
      <xdr:row>64</xdr:row>
      <xdr:rowOff>141817</xdr:rowOff>
    </xdr:to>
    <xdr:sp macro="" textlink="">
      <xdr:nvSpPr>
        <xdr:cNvPr id="410" name="Donut 409"/>
        <xdr:cNvSpPr/>
      </xdr:nvSpPr>
      <xdr:spPr>
        <a:xfrm>
          <a:off x="9051927" y="17001068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346077</xdr:colOff>
      <xdr:row>63</xdr:row>
      <xdr:rowOff>331260</xdr:rowOff>
    </xdr:from>
    <xdr:to>
      <xdr:col>40</xdr:col>
      <xdr:colOff>86786</xdr:colOff>
      <xdr:row>64</xdr:row>
      <xdr:rowOff>140759</xdr:rowOff>
    </xdr:to>
    <xdr:sp macro="" textlink="">
      <xdr:nvSpPr>
        <xdr:cNvPr id="411" name="Donut 410"/>
        <xdr:cNvSpPr/>
      </xdr:nvSpPr>
      <xdr:spPr>
        <a:xfrm>
          <a:off x="8616952" y="17000010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430500</xdr:colOff>
      <xdr:row>63</xdr:row>
      <xdr:rowOff>317990</xdr:rowOff>
    </xdr:from>
    <xdr:to>
      <xdr:col>39</xdr:col>
      <xdr:colOff>48848</xdr:colOff>
      <xdr:row>64</xdr:row>
      <xdr:rowOff>146539</xdr:rowOff>
    </xdr:to>
    <xdr:sp macro="" textlink="">
      <xdr:nvSpPr>
        <xdr:cNvPr id="412" name="Donut 411"/>
        <xdr:cNvSpPr/>
      </xdr:nvSpPr>
      <xdr:spPr>
        <a:xfrm>
          <a:off x="18674538" y="24814336"/>
          <a:ext cx="204502" cy="194895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243418</xdr:colOff>
      <xdr:row>63</xdr:row>
      <xdr:rowOff>329143</xdr:rowOff>
    </xdr:from>
    <xdr:to>
      <xdr:col>38</xdr:col>
      <xdr:colOff>79376</xdr:colOff>
      <xdr:row>64</xdr:row>
      <xdr:rowOff>138642</xdr:rowOff>
    </xdr:to>
    <xdr:sp macro="" textlink="">
      <xdr:nvSpPr>
        <xdr:cNvPr id="413" name="Donut 412"/>
        <xdr:cNvSpPr/>
      </xdr:nvSpPr>
      <xdr:spPr>
        <a:xfrm>
          <a:off x="7731126" y="16997893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194734</xdr:colOff>
      <xdr:row>63</xdr:row>
      <xdr:rowOff>328084</xdr:rowOff>
    </xdr:from>
    <xdr:to>
      <xdr:col>36</xdr:col>
      <xdr:colOff>374651</xdr:colOff>
      <xdr:row>64</xdr:row>
      <xdr:rowOff>137583</xdr:rowOff>
    </xdr:to>
    <xdr:sp macro="" textlink="">
      <xdr:nvSpPr>
        <xdr:cNvPr id="414" name="Donut 413"/>
        <xdr:cNvSpPr/>
      </xdr:nvSpPr>
      <xdr:spPr>
        <a:xfrm>
          <a:off x="7243234" y="16996834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161925</xdr:colOff>
      <xdr:row>63</xdr:row>
      <xdr:rowOff>332317</xdr:rowOff>
    </xdr:from>
    <xdr:to>
      <xdr:col>35</xdr:col>
      <xdr:colOff>341842</xdr:colOff>
      <xdr:row>64</xdr:row>
      <xdr:rowOff>141816</xdr:rowOff>
    </xdr:to>
    <xdr:sp macro="" textlink="">
      <xdr:nvSpPr>
        <xdr:cNvPr id="415" name="Donut 414"/>
        <xdr:cNvSpPr/>
      </xdr:nvSpPr>
      <xdr:spPr>
        <a:xfrm>
          <a:off x="6771217" y="17001067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107951</xdr:colOff>
      <xdr:row>63</xdr:row>
      <xdr:rowOff>331259</xdr:rowOff>
    </xdr:from>
    <xdr:to>
      <xdr:col>34</xdr:col>
      <xdr:colOff>287868</xdr:colOff>
      <xdr:row>64</xdr:row>
      <xdr:rowOff>140758</xdr:rowOff>
    </xdr:to>
    <xdr:sp macro="" textlink="">
      <xdr:nvSpPr>
        <xdr:cNvPr id="416" name="Donut 415"/>
        <xdr:cNvSpPr/>
      </xdr:nvSpPr>
      <xdr:spPr>
        <a:xfrm>
          <a:off x="6278034" y="17000009"/>
          <a:ext cx="179917" cy="179916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350309</xdr:colOff>
      <xdr:row>63</xdr:row>
      <xdr:rowOff>330200</xdr:rowOff>
    </xdr:from>
    <xdr:to>
      <xdr:col>33</xdr:col>
      <xdr:colOff>91017</xdr:colOff>
      <xdr:row>64</xdr:row>
      <xdr:rowOff>134407</xdr:rowOff>
    </xdr:to>
    <xdr:sp macro="" textlink="">
      <xdr:nvSpPr>
        <xdr:cNvPr id="417" name="Donut 416"/>
        <xdr:cNvSpPr/>
      </xdr:nvSpPr>
      <xdr:spPr>
        <a:xfrm>
          <a:off x="5710767" y="16998950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338667</xdr:colOff>
      <xdr:row>63</xdr:row>
      <xdr:rowOff>323850</xdr:rowOff>
    </xdr:from>
    <xdr:to>
      <xdr:col>32</xdr:col>
      <xdr:colOff>79376</xdr:colOff>
      <xdr:row>64</xdr:row>
      <xdr:rowOff>128057</xdr:rowOff>
    </xdr:to>
    <xdr:sp macro="" textlink="">
      <xdr:nvSpPr>
        <xdr:cNvPr id="418" name="Donut 417"/>
        <xdr:cNvSpPr/>
      </xdr:nvSpPr>
      <xdr:spPr>
        <a:xfrm>
          <a:off x="5259917" y="16992600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342900</xdr:colOff>
      <xdr:row>63</xdr:row>
      <xdr:rowOff>322792</xdr:rowOff>
    </xdr:from>
    <xdr:to>
      <xdr:col>31</xdr:col>
      <xdr:colOff>83609</xdr:colOff>
      <xdr:row>64</xdr:row>
      <xdr:rowOff>126999</xdr:rowOff>
    </xdr:to>
    <xdr:sp macro="" textlink="">
      <xdr:nvSpPr>
        <xdr:cNvPr id="419" name="Donut 418"/>
        <xdr:cNvSpPr/>
      </xdr:nvSpPr>
      <xdr:spPr>
        <a:xfrm>
          <a:off x="4824942" y="16991542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315384</xdr:colOff>
      <xdr:row>63</xdr:row>
      <xdr:rowOff>327025</xdr:rowOff>
    </xdr:from>
    <xdr:to>
      <xdr:col>30</xdr:col>
      <xdr:colOff>87842</xdr:colOff>
      <xdr:row>64</xdr:row>
      <xdr:rowOff>131232</xdr:rowOff>
    </xdr:to>
    <xdr:sp macro="" textlink="">
      <xdr:nvSpPr>
        <xdr:cNvPr id="420" name="Donut 419"/>
        <xdr:cNvSpPr/>
      </xdr:nvSpPr>
      <xdr:spPr>
        <a:xfrm>
          <a:off x="4389967" y="16995775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309034</xdr:colOff>
      <xdr:row>63</xdr:row>
      <xdr:rowOff>325967</xdr:rowOff>
    </xdr:from>
    <xdr:to>
      <xdr:col>29</xdr:col>
      <xdr:colOff>81493</xdr:colOff>
      <xdr:row>64</xdr:row>
      <xdr:rowOff>130174</xdr:rowOff>
    </xdr:to>
    <xdr:sp macro="" textlink="">
      <xdr:nvSpPr>
        <xdr:cNvPr id="421" name="Donut 420"/>
        <xdr:cNvSpPr/>
      </xdr:nvSpPr>
      <xdr:spPr>
        <a:xfrm>
          <a:off x="3976159" y="16994717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307975</xdr:colOff>
      <xdr:row>63</xdr:row>
      <xdr:rowOff>324909</xdr:rowOff>
    </xdr:from>
    <xdr:to>
      <xdr:col>28</xdr:col>
      <xdr:colOff>80434</xdr:colOff>
      <xdr:row>64</xdr:row>
      <xdr:rowOff>129116</xdr:rowOff>
    </xdr:to>
    <xdr:sp macro="" textlink="">
      <xdr:nvSpPr>
        <xdr:cNvPr id="422" name="Donut 421"/>
        <xdr:cNvSpPr/>
      </xdr:nvSpPr>
      <xdr:spPr>
        <a:xfrm>
          <a:off x="3567642" y="16993659"/>
          <a:ext cx="179917" cy="174624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550335</xdr:colOff>
      <xdr:row>63</xdr:row>
      <xdr:rowOff>312538</xdr:rowOff>
    </xdr:from>
    <xdr:to>
      <xdr:col>27</xdr:col>
      <xdr:colOff>89298</xdr:colOff>
      <xdr:row>64</xdr:row>
      <xdr:rowOff>128056</xdr:rowOff>
    </xdr:to>
    <xdr:sp macro="" textlink="">
      <xdr:nvSpPr>
        <xdr:cNvPr id="423" name="Donut 422"/>
        <xdr:cNvSpPr/>
      </xdr:nvSpPr>
      <xdr:spPr>
        <a:xfrm>
          <a:off x="14689007" y="25137069"/>
          <a:ext cx="208689" cy="187589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130528</xdr:colOff>
      <xdr:row>27</xdr:row>
      <xdr:rowOff>130528</xdr:rowOff>
    </xdr:from>
    <xdr:to>
      <xdr:col>36</xdr:col>
      <xdr:colOff>329711</xdr:colOff>
      <xdr:row>27</xdr:row>
      <xdr:rowOff>131884</xdr:rowOff>
    </xdr:to>
    <xdr:cxnSp macro="">
      <xdr:nvCxnSpPr>
        <xdr:cNvPr id="432" name="Straight Connector 431"/>
        <xdr:cNvCxnSpPr/>
      </xdr:nvCxnSpPr>
      <xdr:spPr>
        <a:xfrm>
          <a:off x="6314722" y="3464278"/>
          <a:ext cx="1074072" cy="135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134762</xdr:colOff>
      <xdr:row>26</xdr:row>
      <xdr:rowOff>162983</xdr:rowOff>
    </xdr:from>
    <xdr:to>
      <xdr:col>36</xdr:col>
      <xdr:colOff>333945</xdr:colOff>
      <xdr:row>26</xdr:row>
      <xdr:rowOff>164339</xdr:rowOff>
    </xdr:to>
    <xdr:cxnSp macro="">
      <xdr:nvCxnSpPr>
        <xdr:cNvPr id="435" name="Straight Connector 434"/>
        <xdr:cNvCxnSpPr/>
      </xdr:nvCxnSpPr>
      <xdr:spPr>
        <a:xfrm>
          <a:off x="6318956" y="3126316"/>
          <a:ext cx="1074072" cy="135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138995</xdr:colOff>
      <xdr:row>25</xdr:row>
      <xdr:rowOff>202494</xdr:rowOff>
    </xdr:from>
    <xdr:to>
      <xdr:col>36</xdr:col>
      <xdr:colOff>338178</xdr:colOff>
      <xdr:row>25</xdr:row>
      <xdr:rowOff>203850</xdr:rowOff>
    </xdr:to>
    <xdr:cxnSp macro="">
      <xdr:nvCxnSpPr>
        <xdr:cNvPr id="436" name="Straight Connector 435"/>
        <xdr:cNvCxnSpPr/>
      </xdr:nvCxnSpPr>
      <xdr:spPr>
        <a:xfrm>
          <a:off x="6323189" y="2795411"/>
          <a:ext cx="1074072" cy="135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136173</xdr:colOff>
      <xdr:row>24</xdr:row>
      <xdr:rowOff>206728</xdr:rowOff>
    </xdr:from>
    <xdr:to>
      <xdr:col>36</xdr:col>
      <xdr:colOff>335356</xdr:colOff>
      <xdr:row>24</xdr:row>
      <xdr:rowOff>208084</xdr:rowOff>
    </xdr:to>
    <xdr:cxnSp macro="">
      <xdr:nvCxnSpPr>
        <xdr:cNvPr id="437" name="Straight Connector 436"/>
        <xdr:cNvCxnSpPr/>
      </xdr:nvCxnSpPr>
      <xdr:spPr>
        <a:xfrm>
          <a:off x="6320367" y="2429228"/>
          <a:ext cx="1074072" cy="135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428625</xdr:colOff>
      <xdr:row>30</xdr:row>
      <xdr:rowOff>351235</xdr:rowOff>
    </xdr:from>
    <xdr:to>
      <xdr:col>41</xdr:col>
      <xdr:colOff>428626</xdr:colOff>
      <xdr:row>58</xdr:row>
      <xdr:rowOff>289719</xdr:rowOff>
    </xdr:to>
    <xdr:cxnSp macro="">
      <xdr:nvCxnSpPr>
        <xdr:cNvPr id="444" name="Straight Arrow Connector 443"/>
        <xdr:cNvCxnSpPr/>
      </xdr:nvCxnSpPr>
      <xdr:spPr>
        <a:xfrm>
          <a:off x="9560719" y="4780360"/>
          <a:ext cx="1" cy="1027310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387614</xdr:colOff>
      <xdr:row>31</xdr:row>
      <xdr:rowOff>11906</xdr:rowOff>
    </xdr:from>
    <xdr:to>
      <xdr:col>38</xdr:col>
      <xdr:colOff>399520</xdr:colOff>
      <xdr:row>37</xdr:row>
      <xdr:rowOff>0</xdr:rowOff>
    </xdr:to>
    <xdr:cxnSp macro="">
      <xdr:nvCxnSpPr>
        <xdr:cNvPr id="447" name="Straight Arrow Connector 446"/>
        <xdr:cNvCxnSpPr/>
      </xdr:nvCxnSpPr>
      <xdr:spPr>
        <a:xfrm flipH="1">
          <a:off x="18209947" y="10679906"/>
          <a:ext cx="11906" cy="22105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104775</xdr:colOff>
      <xdr:row>60</xdr:row>
      <xdr:rowOff>176212</xdr:rowOff>
    </xdr:from>
    <xdr:to>
      <xdr:col>33</xdr:col>
      <xdr:colOff>107155</xdr:colOff>
      <xdr:row>63</xdr:row>
      <xdr:rowOff>76200</xdr:rowOff>
    </xdr:to>
    <xdr:cxnSp macro="">
      <xdr:nvCxnSpPr>
        <xdr:cNvPr id="448" name="Straight Arrow Connector 447"/>
        <xdr:cNvCxnSpPr/>
      </xdr:nvCxnSpPr>
      <xdr:spPr>
        <a:xfrm flipH="1">
          <a:off x="14649450" y="17264062"/>
          <a:ext cx="2380" cy="10144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12425</xdr:colOff>
      <xdr:row>31</xdr:row>
      <xdr:rowOff>248478</xdr:rowOff>
    </xdr:from>
    <xdr:to>
      <xdr:col>33</xdr:col>
      <xdr:colOff>157371</xdr:colOff>
      <xdr:row>36</xdr:row>
      <xdr:rowOff>352011</xdr:rowOff>
    </xdr:to>
    <xdr:sp macro="" textlink="">
      <xdr:nvSpPr>
        <xdr:cNvPr id="452" name="Left Brace 451"/>
        <xdr:cNvSpPr/>
      </xdr:nvSpPr>
      <xdr:spPr>
        <a:xfrm>
          <a:off x="5439878" y="6511615"/>
          <a:ext cx="585252" cy="1945632"/>
        </a:xfrm>
        <a:prstGeom prst="leftBrace">
          <a:avLst>
            <a:gd name="adj1" fmla="val 141666"/>
            <a:gd name="adj2" fmla="val 33559"/>
          </a:avLst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17972</xdr:colOff>
      <xdr:row>52</xdr:row>
      <xdr:rowOff>368419</xdr:rowOff>
    </xdr:from>
    <xdr:to>
      <xdr:col>33</xdr:col>
      <xdr:colOff>162918</xdr:colOff>
      <xdr:row>58</xdr:row>
      <xdr:rowOff>103532</xdr:rowOff>
    </xdr:to>
    <xdr:sp macro="" textlink="">
      <xdr:nvSpPr>
        <xdr:cNvPr id="453" name="Left Brace 452"/>
        <xdr:cNvSpPr/>
      </xdr:nvSpPr>
      <xdr:spPr>
        <a:xfrm>
          <a:off x="5445425" y="14368372"/>
          <a:ext cx="585252" cy="1945632"/>
        </a:xfrm>
        <a:prstGeom prst="leftBrace">
          <a:avLst>
            <a:gd name="adj1" fmla="val 141666"/>
            <a:gd name="adj2" fmla="val 28479"/>
          </a:avLst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21051</xdr:colOff>
      <xdr:row>36</xdr:row>
      <xdr:rowOff>355949</xdr:rowOff>
    </xdr:from>
    <xdr:to>
      <xdr:col>33</xdr:col>
      <xdr:colOff>165997</xdr:colOff>
      <xdr:row>52</xdr:row>
      <xdr:rowOff>350448</xdr:rowOff>
    </xdr:to>
    <xdr:sp macro="" textlink="">
      <xdr:nvSpPr>
        <xdr:cNvPr id="454" name="Left Brace 453"/>
        <xdr:cNvSpPr/>
      </xdr:nvSpPr>
      <xdr:spPr>
        <a:xfrm>
          <a:off x="5448504" y="8461185"/>
          <a:ext cx="585252" cy="5889216"/>
        </a:xfrm>
        <a:prstGeom prst="leftBrace">
          <a:avLst>
            <a:gd name="adj1" fmla="val 141666"/>
            <a:gd name="adj2" fmla="val 33559"/>
          </a:avLst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112661</xdr:colOff>
      <xdr:row>36</xdr:row>
      <xdr:rowOff>358468</xdr:rowOff>
    </xdr:from>
    <xdr:to>
      <xdr:col>53</xdr:col>
      <xdr:colOff>80872</xdr:colOff>
      <xdr:row>37</xdr:row>
      <xdr:rowOff>0</xdr:rowOff>
    </xdr:to>
    <xdr:cxnSp macro="">
      <xdr:nvCxnSpPr>
        <xdr:cNvPr id="456" name="Straight Connector 455"/>
        <xdr:cNvCxnSpPr/>
      </xdr:nvCxnSpPr>
      <xdr:spPr>
        <a:xfrm>
          <a:off x="112661" y="8470081"/>
          <a:ext cx="23698776" cy="10242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163871</xdr:colOff>
      <xdr:row>52</xdr:row>
      <xdr:rowOff>341463</xdr:rowOff>
    </xdr:from>
    <xdr:to>
      <xdr:col>53</xdr:col>
      <xdr:colOff>8985</xdr:colOff>
      <xdr:row>53</xdr:row>
      <xdr:rowOff>20484</xdr:rowOff>
    </xdr:to>
    <xdr:cxnSp macro="">
      <xdr:nvCxnSpPr>
        <xdr:cNvPr id="457" name="Straight Connector 456"/>
        <xdr:cNvCxnSpPr/>
      </xdr:nvCxnSpPr>
      <xdr:spPr>
        <a:xfrm flipV="1">
          <a:off x="163871" y="14352431"/>
          <a:ext cx="23575679" cy="4773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42</xdr:col>
      <xdr:colOff>375159</xdr:colOff>
      <xdr:row>54</xdr:row>
      <xdr:rowOff>293119</xdr:rowOff>
    </xdr:from>
    <xdr:ext cx="1018357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8" name="TextBox 457"/>
            <xdr:cNvSpPr txBox="1"/>
          </xdr:nvSpPr>
          <xdr:spPr>
            <a:xfrm>
              <a:off x="11715301" y="15029911"/>
              <a:ext cx="101835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n-US" sz="24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𝑳</m:t>
                      </m:r>
                    </m:e>
                    <m:sub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</m:oMath>
              </a14:m>
              <a:r>
                <a:rPr lang="en-US" sz="2400" b="1"/>
                <a:t>=max</a:t>
              </a:r>
            </a:p>
          </xdr:txBody>
        </xdr:sp>
      </mc:Choice>
      <mc:Fallback xmlns="">
        <xdr:sp macro="" textlink="">
          <xdr:nvSpPr>
            <xdr:cNvPr id="458" name="TextBox 457"/>
            <xdr:cNvSpPr txBox="1"/>
          </xdr:nvSpPr>
          <xdr:spPr>
            <a:xfrm>
              <a:off x="11715301" y="15029911"/>
              <a:ext cx="101835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𝑳_𝟎</a:t>
              </a:r>
              <a:r>
                <a:rPr lang="en-US" sz="2400" b="1"/>
                <a:t>=max</a:t>
              </a:r>
            </a:p>
          </xdr:txBody>
        </xdr:sp>
      </mc:Fallback>
    </mc:AlternateContent>
    <xdr:clientData/>
  </xdr:oneCellAnchor>
  <xdr:twoCellAnchor>
    <xdr:from>
      <xdr:col>45</xdr:col>
      <xdr:colOff>125803</xdr:colOff>
      <xdr:row>53</xdr:row>
      <xdr:rowOff>359434</xdr:rowOff>
    </xdr:from>
    <xdr:to>
      <xdr:col>46</xdr:col>
      <xdr:colOff>80874</xdr:colOff>
      <xdr:row>60</xdr:row>
      <xdr:rowOff>0</xdr:rowOff>
    </xdr:to>
    <xdr:sp macro="" textlink="">
      <xdr:nvSpPr>
        <xdr:cNvPr id="459" name="Left Brace 458"/>
        <xdr:cNvSpPr/>
      </xdr:nvSpPr>
      <xdr:spPr>
        <a:xfrm>
          <a:off x="12786864" y="14727807"/>
          <a:ext cx="395378" cy="2219504"/>
        </a:xfrm>
        <a:prstGeom prst="leftBrace">
          <a:avLst>
            <a:gd name="adj1" fmla="val 48356"/>
            <a:gd name="adj2" fmla="val 22865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46</xdr:col>
      <xdr:colOff>144042</xdr:colOff>
      <xdr:row>53</xdr:row>
      <xdr:rowOff>341462</xdr:rowOff>
    </xdr:from>
    <xdr:ext cx="256352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0" name="TextBox 459"/>
            <xdr:cNvSpPr txBox="1"/>
          </xdr:nvSpPr>
          <xdr:spPr>
            <a:xfrm>
              <a:off x="13245410" y="14709835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𝒃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60" name="TextBox 459"/>
            <xdr:cNvSpPr txBox="1"/>
          </xdr:nvSpPr>
          <xdr:spPr>
            <a:xfrm>
              <a:off x="13245410" y="14709835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46</xdr:col>
      <xdr:colOff>157808</xdr:colOff>
      <xdr:row>54</xdr:row>
      <xdr:rowOff>368061</xdr:rowOff>
    </xdr:from>
    <xdr:ext cx="264047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1" name="TextBox 460"/>
            <xdr:cNvSpPr txBox="1"/>
          </xdr:nvSpPr>
          <xdr:spPr>
            <a:xfrm>
              <a:off x="13259176" y="15104853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𝒉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61" name="TextBox 460"/>
            <xdr:cNvSpPr txBox="1"/>
          </xdr:nvSpPr>
          <xdr:spPr>
            <a:xfrm>
              <a:off x="13259176" y="15104853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𝒉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46</xdr:col>
      <xdr:colOff>135865</xdr:colOff>
      <xdr:row>56</xdr:row>
      <xdr:rowOff>5572</xdr:rowOff>
    </xdr:from>
    <xdr:ext cx="577017" cy="6938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4" name="TextBox 463"/>
            <xdr:cNvSpPr txBox="1"/>
          </xdr:nvSpPr>
          <xdr:spPr>
            <a:xfrm>
              <a:off x="13237233" y="15479204"/>
              <a:ext cx="577017" cy="6938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𝟏</m:t>
                        </m:r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𝟔</m:t>
                        </m:r>
                      </m:den>
                    </m:f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𝒍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𝒏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64" name="TextBox 463"/>
            <xdr:cNvSpPr txBox="1"/>
          </xdr:nvSpPr>
          <xdr:spPr>
            <a:xfrm>
              <a:off x="13237233" y="15479204"/>
              <a:ext cx="577017" cy="6938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𝟏/𝟔 𝒍_𝒏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46</xdr:col>
      <xdr:colOff>97131</xdr:colOff>
      <xdr:row>58</xdr:row>
      <xdr:rowOff>197687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5" name="TextBox 464"/>
            <xdr:cNvSpPr txBox="1"/>
          </xdr:nvSpPr>
          <xdr:spPr>
            <a:xfrm>
              <a:off x="13198499" y="16408159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𝟒𝟓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65" name="TextBox 464"/>
            <xdr:cNvSpPr txBox="1"/>
          </xdr:nvSpPr>
          <xdr:spPr>
            <a:xfrm>
              <a:off x="13198499" y="16408159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𝟒𝟓𝒄𝒎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0</xdr:col>
      <xdr:colOff>433062</xdr:colOff>
      <xdr:row>55</xdr:row>
      <xdr:rowOff>273879</xdr:rowOff>
    </xdr:from>
    <xdr:ext cx="1492717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6" name="TextBox 465"/>
            <xdr:cNvSpPr txBox="1"/>
          </xdr:nvSpPr>
          <xdr:spPr>
            <a:xfrm>
              <a:off x="433062" y="22153770"/>
              <a:ext cx="1492717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n-US" sz="32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3200" b="1" i="1">
                          <a:latin typeface="Cambria Math" panose="02040503050406030204" pitchFamily="18" charset="0"/>
                        </a:rPr>
                        <m:t>𝑺</m:t>
                      </m:r>
                    </m:e>
                    <m:sub>
                      <m:r>
                        <a:rPr lang="en-US" sz="3200" b="1" i="1"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</m:oMath>
              </a14:m>
              <a:r>
                <a:rPr lang="en-US" sz="3200" b="1"/>
                <a:t>&lt;=min</a:t>
              </a:r>
            </a:p>
          </xdr:txBody>
        </xdr:sp>
      </mc:Choice>
      <mc:Fallback xmlns="">
        <xdr:sp macro="" textlink="">
          <xdr:nvSpPr>
            <xdr:cNvPr id="466" name="TextBox 465"/>
            <xdr:cNvSpPr txBox="1"/>
          </xdr:nvSpPr>
          <xdr:spPr>
            <a:xfrm>
              <a:off x="433062" y="22153770"/>
              <a:ext cx="1492717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3200" b="1" i="0">
                  <a:latin typeface="Cambria Math" panose="02040503050406030204" pitchFamily="18" charset="0"/>
                </a:rPr>
                <a:t>𝑺_𝟎</a:t>
              </a:r>
              <a:r>
                <a:rPr lang="en-US" sz="3200" b="1"/>
                <a:t>&lt;=min</a:t>
              </a:r>
            </a:p>
          </xdr:txBody>
        </xdr:sp>
      </mc:Fallback>
    </mc:AlternateContent>
    <xdr:clientData/>
  </xdr:oneCellAnchor>
  <xdr:twoCellAnchor>
    <xdr:from>
      <xdr:col>4</xdr:col>
      <xdr:colOff>325182</xdr:colOff>
      <xdr:row>53</xdr:row>
      <xdr:rowOff>94675</xdr:rowOff>
    </xdr:from>
    <xdr:to>
      <xdr:col>5</xdr:col>
      <xdr:colOff>210580</xdr:colOff>
      <xdr:row>82</xdr:row>
      <xdr:rowOff>55218</xdr:rowOff>
    </xdr:to>
    <xdr:sp macro="" textlink="">
      <xdr:nvSpPr>
        <xdr:cNvPr id="467" name="Left Brace 466"/>
        <xdr:cNvSpPr/>
      </xdr:nvSpPr>
      <xdr:spPr>
        <a:xfrm>
          <a:off x="2533878" y="21229132"/>
          <a:ext cx="396159" cy="10769347"/>
        </a:xfrm>
        <a:prstGeom prst="leftBrace">
          <a:avLst>
            <a:gd name="adj1" fmla="val 68575"/>
            <a:gd name="adj2" fmla="val 11168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360805</xdr:colOff>
      <xdr:row>53</xdr:row>
      <xdr:rowOff>350448</xdr:rowOff>
    </xdr:from>
    <xdr:ext cx="2212529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9" name="TextBox 468"/>
            <xdr:cNvSpPr txBox="1"/>
          </xdr:nvSpPr>
          <xdr:spPr>
            <a:xfrm>
              <a:off x="2481465" y="14718821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𝒊𝒇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𝒇𝒚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≤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𝟒𝟎𝟎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𝒎𝒑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69" name="TextBox 468"/>
            <xdr:cNvSpPr txBox="1"/>
          </xdr:nvSpPr>
          <xdr:spPr>
            <a:xfrm>
              <a:off x="2481465" y="14718821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𝒊𝒇 𝒇𝒚≤𝟒𝟎𝟎𝒎𝒑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6</xdr:col>
      <xdr:colOff>342475</xdr:colOff>
      <xdr:row>56</xdr:row>
      <xdr:rowOff>359075</xdr:rowOff>
    </xdr:from>
    <xdr:ext cx="2212529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0" name="TextBox 469"/>
            <xdr:cNvSpPr txBox="1"/>
          </xdr:nvSpPr>
          <xdr:spPr>
            <a:xfrm>
              <a:off x="2463135" y="15832707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𝒊𝒇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𝒇𝒚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≥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𝟓𝟎𝟎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𝒎𝒑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70" name="TextBox 469"/>
            <xdr:cNvSpPr txBox="1"/>
          </xdr:nvSpPr>
          <xdr:spPr>
            <a:xfrm>
              <a:off x="2463135" y="15832707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𝒊𝒇 𝒇𝒚≥𝟓𝟎𝟎𝒎𝒑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187381</xdr:colOff>
      <xdr:row>59</xdr:row>
      <xdr:rowOff>99151</xdr:rowOff>
    </xdr:from>
    <xdr:ext cx="993092" cy="438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3" name="TextBox 472"/>
            <xdr:cNvSpPr txBox="1"/>
          </xdr:nvSpPr>
          <xdr:spPr>
            <a:xfrm>
              <a:off x="3140131" y="16815526"/>
              <a:ext cx="993092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b="1" i="1">
                        <a:latin typeface="Cambria Math" panose="02040503050406030204" pitchFamily="18" charset="0"/>
                      </a:rPr>
                      <m:t>𝟒𝟖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𝒗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73" name="TextBox 472"/>
            <xdr:cNvSpPr txBox="1"/>
          </xdr:nvSpPr>
          <xdr:spPr>
            <a:xfrm>
              <a:off x="3140131" y="16815526"/>
              <a:ext cx="993092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800" b="1" i="0">
                  <a:latin typeface="Cambria Math" panose="02040503050406030204" pitchFamily="18" charset="0"/>
                </a:rPr>
                <a:t>𝟒𝟖 𝒅_𝒗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40627</xdr:colOff>
      <xdr:row>62</xdr:row>
      <xdr:rowOff>49906</xdr:rowOff>
    </xdr:from>
    <xdr:ext cx="2813526" cy="634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4" name="TextBox 473"/>
            <xdr:cNvSpPr txBox="1"/>
          </xdr:nvSpPr>
          <xdr:spPr>
            <a:xfrm>
              <a:off x="2993377" y="17880706"/>
              <a:ext cx="2813526" cy="634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200" b="1" i="1">
                        <a:latin typeface="Cambria Math" panose="02040503050406030204" pitchFamily="18" charset="0"/>
                      </a:rPr>
                      <m:t>𝑺</m:t>
                    </m:r>
                    <m:r>
                      <a:rPr lang="en-US" sz="22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200" b="1" i="1">
                        <a:latin typeface="Cambria Math" panose="02040503050406030204" pitchFamily="18" charset="0"/>
                      </a:rPr>
                      <m:t>𝒄𝒂𝒍𝒄𝒖𝒍𝒂𝒕𝒆</m:t>
                    </m:r>
                    <m:r>
                      <a:rPr lang="en-US" sz="22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200" b="1" i="1">
                        <a:latin typeface="Cambria Math" panose="02040503050406030204" pitchFamily="18" charset="0"/>
                      </a:rPr>
                      <m:t>𝒇𝒓𝒐𝒎</m:t>
                    </m:r>
                    <m:r>
                      <a:rPr lang="en-US" sz="2200" b="1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2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22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200" b="1" i="1"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  <m:sub>
                            <m:r>
                              <a:rPr lang="en-US" sz="2200" b="1" i="1">
                                <a:latin typeface="Cambria Math" panose="02040503050406030204" pitchFamily="18" charset="0"/>
                              </a:rPr>
                              <m:t>𝒗</m:t>
                            </m:r>
                          </m:sub>
                        </m:sSub>
                      </m:num>
                      <m:den>
                        <m:r>
                          <a:rPr lang="en-US" sz="2200" b="1" i="1">
                            <a:latin typeface="Cambria Math" panose="02040503050406030204" pitchFamily="18" charset="0"/>
                          </a:rPr>
                          <m:t>𝑺</m:t>
                        </m:r>
                      </m:den>
                    </m:f>
                  </m:oMath>
                </m:oMathPara>
              </a14:m>
              <a:endParaRPr lang="en-US" sz="2200" b="1"/>
            </a:p>
          </xdr:txBody>
        </xdr:sp>
      </mc:Choice>
      <mc:Fallback xmlns="">
        <xdr:sp macro="" textlink="">
          <xdr:nvSpPr>
            <xdr:cNvPr id="474" name="TextBox 473"/>
            <xdr:cNvSpPr txBox="1"/>
          </xdr:nvSpPr>
          <xdr:spPr>
            <a:xfrm>
              <a:off x="2993377" y="17880706"/>
              <a:ext cx="2813526" cy="634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200" b="1" i="0">
                  <a:latin typeface="Cambria Math" panose="02040503050406030204" pitchFamily="18" charset="0"/>
                </a:rPr>
                <a:t>𝑺 𝒄𝒂𝒍𝒄𝒖𝒍𝒂𝒕𝒆 𝒇𝒓𝒐𝒎  𝑨_𝒗/𝑺</a:t>
              </a:r>
              <a:endParaRPr lang="en-US" sz="2200" b="1"/>
            </a:p>
          </xdr:txBody>
        </xdr:sp>
      </mc:Fallback>
    </mc:AlternateContent>
    <xdr:clientData/>
  </xdr:oneCellAnchor>
  <xdr:oneCellAnchor>
    <xdr:from>
      <xdr:col>13</xdr:col>
      <xdr:colOff>44280</xdr:colOff>
      <xdr:row>53</xdr:row>
      <xdr:rowOff>323490</xdr:rowOff>
    </xdr:from>
    <xdr:ext cx="66826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5" name="TextBox 474"/>
            <xdr:cNvSpPr txBox="1"/>
          </xdr:nvSpPr>
          <xdr:spPr>
            <a:xfrm>
              <a:off x="5085341" y="1469186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75" name="TextBox 474"/>
            <xdr:cNvSpPr txBox="1"/>
          </xdr:nvSpPr>
          <xdr:spPr>
            <a:xfrm>
              <a:off x="5085341" y="1469186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14</xdr:col>
      <xdr:colOff>296174</xdr:colOff>
      <xdr:row>53</xdr:row>
      <xdr:rowOff>161385</xdr:rowOff>
    </xdr:from>
    <xdr:to>
      <xdr:col>15</xdr:col>
      <xdr:colOff>251245</xdr:colOff>
      <xdr:row>56</xdr:row>
      <xdr:rowOff>71527</xdr:rowOff>
    </xdr:to>
    <xdr:sp macro="" textlink="">
      <xdr:nvSpPr>
        <xdr:cNvPr id="476" name="Left Brace 475"/>
        <xdr:cNvSpPr/>
      </xdr:nvSpPr>
      <xdr:spPr>
        <a:xfrm>
          <a:off x="6217849" y="14529758"/>
          <a:ext cx="727854" cy="1015401"/>
        </a:xfrm>
        <a:prstGeom prst="leftBrace">
          <a:avLst>
            <a:gd name="adj1" fmla="val 23567"/>
            <a:gd name="adj2" fmla="val 33787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70828</xdr:colOff>
      <xdr:row>54</xdr:row>
      <xdr:rowOff>142911</xdr:rowOff>
    </xdr:from>
    <xdr:to>
      <xdr:col>12</xdr:col>
      <xdr:colOff>433411</xdr:colOff>
      <xdr:row>54</xdr:row>
      <xdr:rowOff>169869</xdr:rowOff>
    </xdr:to>
    <xdr:cxnSp macro="">
      <xdr:nvCxnSpPr>
        <xdr:cNvPr id="478" name="Straight Arrow Connector 477"/>
        <xdr:cNvCxnSpPr/>
      </xdr:nvCxnSpPr>
      <xdr:spPr>
        <a:xfrm flipV="1">
          <a:off x="4626019" y="14934676"/>
          <a:ext cx="362583" cy="2695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431914</xdr:colOff>
      <xdr:row>53</xdr:row>
      <xdr:rowOff>16174</xdr:rowOff>
    </xdr:from>
    <xdr:ext cx="60087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9" name="TextBox 478"/>
            <xdr:cNvSpPr txBox="1"/>
          </xdr:nvSpPr>
          <xdr:spPr>
            <a:xfrm>
              <a:off x="7232764" y="14503699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𝟖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79" name="TextBox 478"/>
            <xdr:cNvSpPr txBox="1"/>
          </xdr:nvSpPr>
          <xdr:spPr>
            <a:xfrm>
              <a:off x="7232764" y="14503699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𝟖𝒅_𝒃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15</xdr:col>
      <xdr:colOff>247572</xdr:colOff>
      <xdr:row>55</xdr:row>
      <xdr:rowOff>17972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0" name="TextBox 479"/>
            <xdr:cNvSpPr txBox="1"/>
          </xdr:nvSpPr>
          <xdr:spPr>
            <a:xfrm>
              <a:off x="6169247" y="15123184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𝟐𝟎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80" name="TextBox 479"/>
            <xdr:cNvSpPr txBox="1"/>
          </xdr:nvSpPr>
          <xdr:spPr>
            <a:xfrm>
              <a:off x="6169247" y="15123184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𝟐𝟎𝒄𝒎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12</xdr:col>
      <xdr:colOff>404363</xdr:colOff>
      <xdr:row>57</xdr:row>
      <xdr:rowOff>9346</xdr:rowOff>
    </xdr:from>
    <xdr:ext cx="66826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1" name="TextBox 480"/>
            <xdr:cNvSpPr txBox="1"/>
          </xdr:nvSpPr>
          <xdr:spPr>
            <a:xfrm>
              <a:off x="5005118" y="15851398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81" name="TextBox 480"/>
            <xdr:cNvSpPr txBox="1"/>
          </xdr:nvSpPr>
          <xdr:spPr>
            <a:xfrm>
              <a:off x="5005118" y="15851398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14</xdr:col>
      <xdr:colOff>224936</xdr:colOff>
      <xdr:row>56</xdr:row>
      <xdr:rowOff>224647</xdr:rowOff>
    </xdr:from>
    <xdr:to>
      <xdr:col>15</xdr:col>
      <xdr:colOff>180007</xdr:colOff>
      <xdr:row>59</xdr:row>
      <xdr:rowOff>134788</xdr:rowOff>
    </xdr:to>
    <xdr:sp macro="" textlink="">
      <xdr:nvSpPr>
        <xdr:cNvPr id="482" name="Left Brace 481"/>
        <xdr:cNvSpPr/>
      </xdr:nvSpPr>
      <xdr:spPr>
        <a:xfrm>
          <a:off x="6146611" y="15698279"/>
          <a:ext cx="727854" cy="1015401"/>
        </a:xfrm>
        <a:prstGeom prst="leftBrace">
          <a:avLst>
            <a:gd name="adj1" fmla="val 23567"/>
            <a:gd name="adj2" fmla="val 33787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15</xdr:col>
      <xdr:colOff>375954</xdr:colOff>
      <xdr:row>56</xdr:row>
      <xdr:rowOff>338229</xdr:rowOff>
    </xdr:from>
    <xdr:ext cx="60087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3" name="TextBox 482"/>
            <xdr:cNvSpPr txBox="1"/>
          </xdr:nvSpPr>
          <xdr:spPr>
            <a:xfrm>
              <a:off x="7176804" y="15940179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𝟔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83" name="TextBox 482"/>
            <xdr:cNvSpPr txBox="1"/>
          </xdr:nvSpPr>
          <xdr:spPr>
            <a:xfrm>
              <a:off x="7176804" y="15940179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𝟔𝒅_𝒃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15</xdr:col>
      <xdr:colOff>300699</xdr:colOff>
      <xdr:row>58</xdr:row>
      <xdr:rowOff>319897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4" name="TextBox 483"/>
            <xdr:cNvSpPr txBox="1"/>
          </xdr:nvSpPr>
          <xdr:spPr>
            <a:xfrm>
              <a:off x="7101549" y="16664797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𝟏𝟓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84" name="TextBox 483"/>
            <xdr:cNvSpPr txBox="1"/>
          </xdr:nvSpPr>
          <xdr:spPr>
            <a:xfrm>
              <a:off x="7101549" y="16664797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𝟏𝟓𝒄𝒎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12</xdr:col>
      <xdr:colOff>34250</xdr:colOff>
      <xdr:row>57</xdr:row>
      <xdr:rowOff>224841</xdr:rowOff>
    </xdr:from>
    <xdr:to>
      <xdr:col>12</xdr:col>
      <xdr:colOff>396833</xdr:colOff>
      <xdr:row>57</xdr:row>
      <xdr:rowOff>251799</xdr:rowOff>
    </xdr:to>
    <xdr:cxnSp macro="">
      <xdr:nvCxnSpPr>
        <xdr:cNvPr id="485" name="Straight Arrow Connector 484"/>
        <xdr:cNvCxnSpPr/>
      </xdr:nvCxnSpPr>
      <xdr:spPr>
        <a:xfrm flipV="1">
          <a:off x="4635005" y="16066893"/>
          <a:ext cx="362583" cy="2695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405443</xdr:colOff>
      <xdr:row>54</xdr:row>
      <xdr:rowOff>347034</xdr:rowOff>
    </xdr:from>
    <xdr:ext cx="462178" cy="3608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6" name="TextBox 485"/>
            <xdr:cNvSpPr txBox="1"/>
          </xdr:nvSpPr>
          <xdr:spPr>
            <a:xfrm>
              <a:off x="2939452" y="15083826"/>
              <a:ext cx="462178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4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𝒅</m:t>
                      </m:r>
                    </m:e>
                    <m:sub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𝒃</m:t>
                      </m:r>
                    </m:sub>
                  </m:sSub>
                </m:oMath>
              </a14:m>
              <a:r>
                <a:rPr lang="en-US" sz="1800" b="1"/>
                <a:t>=</a:t>
              </a:r>
            </a:p>
          </xdr:txBody>
        </xdr:sp>
      </mc:Choice>
      <mc:Fallback xmlns="">
        <xdr:sp macro="" textlink="">
          <xdr:nvSpPr>
            <xdr:cNvPr id="486" name="TextBox 485"/>
            <xdr:cNvSpPr txBox="1"/>
          </xdr:nvSpPr>
          <xdr:spPr>
            <a:xfrm>
              <a:off x="2939452" y="15083826"/>
              <a:ext cx="462178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𝒅_𝒃</a:t>
              </a:r>
              <a:r>
                <a:rPr lang="en-US" sz="1800" b="1"/>
                <a:t>=</a:t>
              </a:r>
            </a:p>
          </xdr:txBody>
        </xdr:sp>
      </mc:Fallback>
    </mc:AlternateContent>
    <xdr:clientData/>
  </xdr:oneCellAnchor>
  <xdr:oneCellAnchor>
    <xdr:from>
      <xdr:col>7</xdr:col>
      <xdr:colOff>377405</xdr:colOff>
      <xdr:row>57</xdr:row>
      <xdr:rowOff>359435</xdr:rowOff>
    </xdr:from>
    <xdr:ext cx="462178" cy="3608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7" name="TextBox 486"/>
            <xdr:cNvSpPr txBox="1"/>
          </xdr:nvSpPr>
          <xdr:spPr>
            <a:xfrm>
              <a:off x="2911414" y="16201487"/>
              <a:ext cx="462178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4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𝒅</m:t>
                      </m:r>
                    </m:e>
                    <m:sub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𝒃</m:t>
                      </m:r>
                    </m:sub>
                  </m:sSub>
                </m:oMath>
              </a14:m>
              <a:r>
                <a:rPr lang="en-US" sz="1800" b="1"/>
                <a:t>=</a:t>
              </a:r>
            </a:p>
          </xdr:txBody>
        </xdr:sp>
      </mc:Choice>
      <mc:Fallback xmlns="">
        <xdr:sp macro="" textlink="">
          <xdr:nvSpPr>
            <xdr:cNvPr id="487" name="TextBox 486"/>
            <xdr:cNvSpPr txBox="1"/>
          </xdr:nvSpPr>
          <xdr:spPr>
            <a:xfrm>
              <a:off x="2911414" y="16201487"/>
              <a:ext cx="462178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𝒅_𝒃</a:t>
              </a:r>
              <a:r>
                <a:rPr lang="en-US" sz="1800" b="1"/>
                <a:t>=</a:t>
              </a:r>
            </a:p>
          </xdr:txBody>
        </xdr:sp>
      </mc:Fallback>
    </mc:AlternateContent>
    <xdr:clientData/>
  </xdr:oneCellAnchor>
  <xdr:oneCellAnchor>
    <xdr:from>
      <xdr:col>8</xdr:col>
      <xdr:colOff>143773</xdr:colOff>
      <xdr:row>60</xdr:row>
      <xdr:rowOff>359435</xdr:rowOff>
    </xdr:from>
    <xdr:ext cx="460639" cy="3608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2" name="TextBox 491"/>
            <xdr:cNvSpPr txBox="1"/>
          </xdr:nvSpPr>
          <xdr:spPr>
            <a:xfrm>
              <a:off x="3091131" y="17306746"/>
              <a:ext cx="460639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4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𝒅</m:t>
                      </m:r>
                    </m:e>
                    <m:sub>
                      <m:r>
                        <a:rPr lang="en-US" sz="2400" b="1" i="1">
                          <a:latin typeface="Cambria Math" panose="02040503050406030204" pitchFamily="18" charset="0"/>
                        </a:rPr>
                        <m:t>𝒗</m:t>
                      </m:r>
                    </m:sub>
                  </m:sSub>
                </m:oMath>
              </a14:m>
              <a:r>
                <a:rPr lang="en-US" sz="1800" b="1"/>
                <a:t>=</a:t>
              </a:r>
            </a:p>
          </xdr:txBody>
        </xdr:sp>
      </mc:Choice>
      <mc:Fallback xmlns="">
        <xdr:sp macro="" textlink="">
          <xdr:nvSpPr>
            <xdr:cNvPr id="492" name="TextBox 491"/>
            <xdr:cNvSpPr txBox="1"/>
          </xdr:nvSpPr>
          <xdr:spPr>
            <a:xfrm>
              <a:off x="3091131" y="17306746"/>
              <a:ext cx="460639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𝒅_𝒗</a:t>
              </a:r>
              <a:r>
                <a:rPr lang="en-US" sz="1800" b="1"/>
                <a:t>=</a:t>
              </a:r>
            </a:p>
          </xdr:txBody>
        </xdr:sp>
      </mc:Fallback>
    </mc:AlternateContent>
    <xdr:clientData/>
  </xdr:oneCellAnchor>
  <xdr:oneCellAnchor>
    <xdr:from>
      <xdr:col>2</xdr:col>
      <xdr:colOff>73551</xdr:colOff>
      <xdr:row>44</xdr:row>
      <xdr:rowOff>91713</xdr:rowOff>
    </xdr:from>
    <xdr:ext cx="1257588" cy="500971"/>
    <xdr:sp macro="" textlink="">
      <xdr:nvSpPr>
        <xdr:cNvPr id="493" name="TextBox 492"/>
        <xdr:cNvSpPr txBox="1"/>
      </xdr:nvSpPr>
      <xdr:spPr>
        <a:xfrm>
          <a:off x="941384" y="13426713"/>
          <a:ext cx="1257588" cy="500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ctr"/>
          <a:r>
            <a:rPr lang="en-US" sz="3200" b="1"/>
            <a:t>S&lt;=min</a:t>
          </a:r>
        </a:p>
      </xdr:txBody>
    </xdr:sp>
    <xdr:clientData/>
  </xdr:oneCellAnchor>
  <xdr:twoCellAnchor>
    <xdr:from>
      <xdr:col>5</xdr:col>
      <xdr:colOff>0</xdr:colOff>
      <xdr:row>37</xdr:row>
      <xdr:rowOff>134787</xdr:rowOff>
    </xdr:from>
    <xdr:to>
      <xdr:col>5</xdr:col>
      <xdr:colOff>8986</xdr:colOff>
      <xdr:row>52</xdr:row>
      <xdr:rowOff>242618</xdr:rowOff>
    </xdr:to>
    <xdr:cxnSp macro="">
      <xdr:nvCxnSpPr>
        <xdr:cNvPr id="494" name="Straight Connector 493"/>
        <xdr:cNvCxnSpPr/>
      </xdr:nvCxnSpPr>
      <xdr:spPr>
        <a:xfrm flipH="1">
          <a:off x="1707311" y="8608443"/>
          <a:ext cx="8986" cy="563412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116816</xdr:colOff>
      <xdr:row>38</xdr:row>
      <xdr:rowOff>90218</xdr:rowOff>
    </xdr:from>
    <xdr:ext cx="66826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6" name="TextBox 495"/>
            <xdr:cNvSpPr txBox="1"/>
          </xdr:nvSpPr>
          <xdr:spPr>
            <a:xfrm>
              <a:off x="1824127" y="893229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96" name="TextBox 495"/>
            <xdr:cNvSpPr txBox="1"/>
          </xdr:nvSpPr>
          <xdr:spPr>
            <a:xfrm>
              <a:off x="1824127" y="893229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7</xdr:col>
      <xdr:colOff>17970</xdr:colOff>
      <xdr:row>38</xdr:row>
      <xdr:rowOff>62901</xdr:rowOff>
    </xdr:from>
    <xdr:to>
      <xdr:col>7</xdr:col>
      <xdr:colOff>269865</xdr:colOff>
      <xdr:row>39</xdr:row>
      <xdr:rowOff>314505</xdr:rowOff>
    </xdr:to>
    <xdr:sp macro="" textlink="">
      <xdr:nvSpPr>
        <xdr:cNvPr id="497" name="Left Brace 496"/>
        <xdr:cNvSpPr/>
      </xdr:nvSpPr>
      <xdr:spPr>
        <a:xfrm>
          <a:off x="2551979" y="8904976"/>
          <a:ext cx="251895" cy="620024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26958</xdr:colOff>
      <xdr:row>37</xdr:row>
      <xdr:rowOff>350447</xdr:rowOff>
    </xdr:from>
    <xdr:ext cx="256352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0" name="TextBox 499"/>
            <xdr:cNvSpPr txBox="1"/>
          </xdr:nvSpPr>
          <xdr:spPr>
            <a:xfrm>
              <a:off x="2974316" y="8824103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𝒃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0" name="TextBox 499"/>
            <xdr:cNvSpPr txBox="1"/>
          </xdr:nvSpPr>
          <xdr:spPr>
            <a:xfrm>
              <a:off x="2974316" y="8824103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8</xdr:col>
      <xdr:colOff>32097</xdr:colOff>
      <xdr:row>39</xdr:row>
      <xdr:rowOff>17971</xdr:rowOff>
    </xdr:from>
    <xdr:ext cx="264047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1" name="TextBox 500"/>
            <xdr:cNvSpPr txBox="1"/>
          </xdr:nvSpPr>
          <xdr:spPr>
            <a:xfrm>
              <a:off x="2979455" y="9228466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𝒉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1" name="TextBox 500"/>
            <xdr:cNvSpPr txBox="1"/>
          </xdr:nvSpPr>
          <xdr:spPr>
            <a:xfrm>
              <a:off x="2979455" y="9228466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𝒉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77609</xdr:colOff>
      <xdr:row>40</xdr:row>
      <xdr:rowOff>18511</xdr:rowOff>
    </xdr:from>
    <xdr:ext cx="784958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2" name="TextBox 501"/>
            <xdr:cNvSpPr txBox="1"/>
          </xdr:nvSpPr>
          <xdr:spPr>
            <a:xfrm>
              <a:off x="3030359" y="9676861"/>
              <a:ext cx="784958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𝟏𝟔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2" name="TextBox 501"/>
            <xdr:cNvSpPr txBox="1"/>
          </xdr:nvSpPr>
          <xdr:spPr>
            <a:xfrm>
              <a:off x="3030359" y="9676861"/>
              <a:ext cx="784958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𝟏𝟔𝒅_𝒃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6</xdr:col>
      <xdr:colOff>364745</xdr:colOff>
      <xdr:row>41</xdr:row>
      <xdr:rowOff>140283</xdr:rowOff>
    </xdr:from>
    <xdr:ext cx="851195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3" name="TextBox 502"/>
            <xdr:cNvSpPr txBox="1"/>
          </xdr:nvSpPr>
          <xdr:spPr>
            <a:xfrm>
              <a:off x="2907920" y="10170108"/>
              <a:ext cx="851195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𝟒𝟖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𝒗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3" name="TextBox 502"/>
            <xdr:cNvSpPr txBox="1"/>
          </xdr:nvSpPr>
          <xdr:spPr>
            <a:xfrm>
              <a:off x="2907920" y="10170108"/>
              <a:ext cx="851195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𝟒𝟖 𝒅_𝒗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5</xdr:col>
      <xdr:colOff>112622</xdr:colOff>
      <xdr:row>42</xdr:row>
      <xdr:rowOff>359635</xdr:rowOff>
    </xdr:from>
    <xdr:ext cx="3069237" cy="6924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4" name="TextBox 503"/>
            <xdr:cNvSpPr txBox="1"/>
          </xdr:nvSpPr>
          <xdr:spPr>
            <a:xfrm>
              <a:off x="2504455" y="12953802"/>
              <a:ext cx="3069237" cy="6924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𝑺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𝒄𝒂𝒍𝒄𝒖𝒍𝒂𝒕𝒆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𝒇𝒓𝒐𝒎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𝒗</m:t>
                            </m:r>
                          </m:sub>
                        </m:sSub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𝑺</m:t>
                        </m:r>
                      </m:den>
                    </m:f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4" name="TextBox 503"/>
            <xdr:cNvSpPr txBox="1"/>
          </xdr:nvSpPr>
          <xdr:spPr>
            <a:xfrm>
              <a:off x="2504455" y="12953802"/>
              <a:ext cx="3069237" cy="6924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𝑺 𝒄𝒂𝒍𝒄𝒖𝒍𝒂𝒕𝒆 𝒇𝒓𝒐𝒎  𝑨_𝒗/𝑺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5</xdr:col>
      <xdr:colOff>26957</xdr:colOff>
      <xdr:row>44</xdr:row>
      <xdr:rowOff>359434</xdr:rowOff>
    </xdr:from>
    <xdr:to>
      <xdr:col>18</xdr:col>
      <xdr:colOff>8986</xdr:colOff>
      <xdr:row>44</xdr:row>
      <xdr:rowOff>359498</xdr:rowOff>
    </xdr:to>
    <xdr:cxnSp macro="">
      <xdr:nvCxnSpPr>
        <xdr:cNvPr id="505" name="Straight Connector 504"/>
        <xdr:cNvCxnSpPr/>
      </xdr:nvCxnSpPr>
      <xdr:spPr>
        <a:xfrm flipV="1">
          <a:off x="2174575" y="11412028"/>
          <a:ext cx="6002548" cy="6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</xdr:colOff>
      <xdr:row>46</xdr:row>
      <xdr:rowOff>86445</xdr:rowOff>
    </xdr:from>
    <xdr:ext cx="3422219" cy="4472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8" name="TextBox 507"/>
            <xdr:cNvSpPr txBox="1"/>
          </xdr:nvSpPr>
          <xdr:spPr>
            <a:xfrm>
              <a:off x="2166668" y="11875879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≤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𝒇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𝒄</m:t>
                            </m:r>
                          </m:sub>
                        </m:sSub>
                      </m:e>
                    </m:rad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08" name="TextBox 507"/>
            <xdr:cNvSpPr txBox="1"/>
          </xdr:nvSpPr>
          <xdr:spPr>
            <a:xfrm>
              <a:off x="2166668" y="11875879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𝑽_𝒔≤𝟎.𝟑𝟑∗√(𝒇_𝒄 )∗𝒃_𝒘∗𝒅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13</xdr:col>
      <xdr:colOff>134788</xdr:colOff>
      <xdr:row>46</xdr:row>
      <xdr:rowOff>0</xdr:rowOff>
    </xdr:from>
    <xdr:to>
      <xdr:col>13</xdr:col>
      <xdr:colOff>386683</xdr:colOff>
      <xdr:row>48</xdr:row>
      <xdr:rowOff>0</xdr:rowOff>
    </xdr:to>
    <xdr:sp macro="" textlink="">
      <xdr:nvSpPr>
        <xdr:cNvPr id="509" name="Left Brace 508"/>
        <xdr:cNvSpPr/>
      </xdr:nvSpPr>
      <xdr:spPr>
        <a:xfrm>
          <a:off x="5616156" y="11789434"/>
          <a:ext cx="251895" cy="736840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26958</xdr:colOff>
      <xdr:row>50</xdr:row>
      <xdr:rowOff>89858</xdr:rowOff>
    </xdr:from>
    <xdr:ext cx="3422219" cy="4472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0" name="TextBox 509"/>
            <xdr:cNvSpPr txBox="1"/>
          </xdr:nvSpPr>
          <xdr:spPr>
            <a:xfrm>
              <a:off x="2174576" y="13352971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&gt;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𝒇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𝒄</m:t>
                            </m:r>
                          </m:sub>
                        </m:sSub>
                      </m:e>
                    </m:rad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0" name="TextBox 509"/>
            <xdr:cNvSpPr txBox="1"/>
          </xdr:nvSpPr>
          <xdr:spPr>
            <a:xfrm>
              <a:off x="2174576" y="13352971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𝑽_𝒔&gt;𝟎.𝟑𝟑∗√(𝒇_𝒄 )∗𝒃_𝒘∗𝒅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13</xdr:col>
      <xdr:colOff>161746</xdr:colOff>
      <xdr:row>49</xdr:row>
      <xdr:rowOff>359434</xdr:rowOff>
    </xdr:from>
    <xdr:to>
      <xdr:col>13</xdr:col>
      <xdr:colOff>413641</xdr:colOff>
      <xdr:row>51</xdr:row>
      <xdr:rowOff>359433</xdr:rowOff>
    </xdr:to>
    <xdr:sp macro="" textlink="">
      <xdr:nvSpPr>
        <xdr:cNvPr id="511" name="Left Brace 510"/>
        <xdr:cNvSpPr/>
      </xdr:nvSpPr>
      <xdr:spPr>
        <a:xfrm>
          <a:off x="5643114" y="13254127"/>
          <a:ext cx="251895" cy="736839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215660</xdr:colOff>
      <xdr:row>45</xdr:row>
      <xdr:rowOff>17971</xdr:rowOff>
    </xdr:from>
    <xdr:ext cx="267637" cy="701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2" name="TextBox 511"/>
            <xdr:cNvSpPr txBox="1"/>
          </xdr:nvSpPr>
          <xdr:spPr>
            <a:xfrm>
              <a:off x="6137335" y="11438985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</m:den>
                    </m:f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2" name="TextBox 511"/>
            <xdr:cNvSpPr txBox="1"/>
          </xdr:nvSpPr>
          <xdr:spPr>
            <a:xfrm>
              <a:off x="6137335" y="11438985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𝒅/𝟐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71886</xdr:colOff>
      <xdr:row>47</xdr:row>
      <xdr:rowOff>143773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3" name="TextBox 512"/>
            <xdr:cNvSpPr txBox="1"/>
          </xdr:nvSpPr>
          <xdr:spPr>
            <a:xfrm>
              <a:off x="5993561" y="12301627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𝟔𝟎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3" name="TextBox 512"/>
            <xdr:cNvSpPr txBox="1"/>
          </xdr:nvSpPr>
          <xdr:spPr>
            <a:xfrm>
              <a:off x="5993561" y="12301627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𝟔𝟎𝒄𝒎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242618</xdr:colOff>
      <xdr:row>48</xdr:row>
      <xdr:rowOff>359434</xdr:rowOff>
    </xdr:from>
    <xdr:ext cx="267637" cy="701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4" name="TextBox 513"/>
            <xdr:cNvSpPr txBox="1"/>
          </xdr:nvSpPr>
          <xdr:spPr>
            <a:xfrm>
              <a:off x="6164293" y="12885708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𝟒</m:t>
                        </m:r>
                      </m:den>
                    </m:f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4" name="TextBox 513"/>
            <xdr:cNvSpPr txBox="1"/>
          </xdr:nvSpPr>
          <xdr:spPr>
            <a:xfrm>
              <a:off x="6164293" y="12885708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1" i="0">
                  <a:latin typeface="Cambria Math" panose="02040503050406030204" pitchFamily="18" charset="0"/>
                </a:rPr>
                <a:t>𝒅/𝟒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53915</xdr:colOff>
      <xdr:row>51</xdr:row>
      <xdr:rowOff>152759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5" name="TextBox 514"/>
            <xdr:cNvSpPr txBox="1"/>
          </xdr:nvSpPr>
          <xdr:spPr>
            <a:xfrm>
              <a:off x="5975590" y="13784292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𝟑𝟎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5" name="TextBox 514"/>
            <xdr:cNvSpPr txBox="1"/>
          </xdr:nvSpPr>
          <xdr:spPr>
            <a:xfrm>
              <a:off x="5975590" y="13784292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𝟑𝟎𝒄𝒎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33</xdr:col>
      <xdr:colOff>171331</xdr:colOff>
      <xdr:row>28</xdr:row>
      <xdr:rowOff>306617</xdr:rowOff>
    </xdr:from>
    <xdr:to>
      <xdr:col>33</xdr:col>
      <xdr:colOff>337687</xdr:colOff>
      <xdr:row>30</xdr:row>
      <xdr:rowOff>63499</xdr:rowOff>
    </xdr:to>
    <xdr:sp macro="" textlink="">
      <xdr:nvSpPr>
        <xdr:cNvPr id="517" name="Left Brace 516"/>
        <xdr:cNvSpPr/>
      </xdr:nvSpPr>
      <xdr:spPr>
        <a:xfrm>
          <a:off x="14707539" y="5492450"/>
          <a:ext cx="166356" cy="497716"/>
        </a:xfrm>
        <a:prstGeom prst="leftBrace">
          <a:avLst>
            <a:gd name="adj1" fmla="val 141666"/>
            <a:gd name="adj2" fmla="val 33559"/>
          </a:avLst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52917</xdr:colOff>
      <xdr:row>27</xdr:row>
      <xdr:rowOff>21167</xdr:rowOff>
    </xdr:from>
    <xdr:to>
      <xdr:col>33</xdr:col>
      <xdr:colOff>150396</xdr:colOff>
      <xdr:row>29</xdr:row>
      <xdr:rowOff>185488</xdr:rowOff>
    </xdr:to>
    <xdr:cxnSp macro="">
      <xdr:nvCxnSpPr>
        <xdr:cNvPr id="518" name="Straight Arrow Connector 517"/>
        <xdr:cNvCxnSpPr/>
      </xdr:nvCxnSpPr>
      <xdr:spPr>
        <a:xfrm flipH="1" flipV="1">
          <a:off x="13737167" y="9207500"/>
          <a:ext cx="2224729" cy="905155"/>
        </a:xfrm>
        <a:prstGeom prst="straightConnector1">
          <a:avLst/>
        </a:prstGeom>
        <a:ln>
          <a:tailEnd type="triangle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169727</xdr:colOff>
      <xdr:row>26</xdr:row>
      <xdr:rowOff>348225</xdr:rowOff>
    </xdr:from>
    <xdr:ext cx="2484847" cy="404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5" name="TextBox 524"/>
            <xdr:cNvSpPr txBox="1"/>
          </xdr:nvSpPr>
          <xdr:spPr>
            <a:xfrm>
              <a:off x="169727" y="4772741"/>
              <a:ext cx="2484847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𝒋𝒐𝒊𝒏𝒕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𝒔𝒉𝒆𝒂𝒓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≤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25" name="TextBox 524"/>
            <xdr:cNvSpPr txBox="1"/>
          </xdr:nvSpPr>
          <xdr:spPr>
            <a:xfrm>
              <a:off x="169727" y="4772741"/>
              <a:ext cx="2484847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𝑺_(𝒋𝒐𝒊𝒏𝒕 𝒔𝒉𝒆𝒂𝒓)≤𝒎𝒊𝒏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5</xdr:col>
      <xdr:colOff>220134</xdr:colOff>
      <xdr:row>21</xdr:row>
      <xdr:rowOff>931333</xdr:rowOff>
    </xdr:from>
    <xdr:to>
      <xdr:col>5</xdr:col>
      <xdr:colOff>222250</xdr:colOff>
      <xdr:row>35</xdr:row>
      <xdr:rowOff>204259</xdr:rowOff>
    </xdr:to>
    <xdr:cxnSp macro="">
      <xdr:nvCxnSpPr>
        <xdr:cNvPr id="526" name="Straight Connector 525"/>
        <xdr:cNvCxnSpPr/>
      </xdr:nvCxnSpPr>
      <xdr:spPr>
        <a:xfrm flipH="1">
          <a:off x="2611967" y="5746750"/>
          <a:ext cx="2116" cy="523134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262129</xdr:colOff>
      <xdr:row>22</xdr:row>
      <xdr:rowOff>171980</xdr:rowOff>
    </xdr:from>
    <xdr:ext cx="1187313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8" name="TextBox 527"/>
            <xdr:cNvSpPr txBox="1"/>
          </xdr:nvSpPr>
          <xdr:spPr>
            <a:xfrm>
              <a:off x="2653962" y="5357813"/>
              <a:ext cx="118731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28" name="TextBox 527"/>
            <xdr:cNvSpPr txBox="1"/>
          </xdr:nvSpPr>
          <xdr:spPr>
            <a:xfrm>
              <a:off x="2653962" y="5357813"/>
              <a:ext cx="118731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𝟏/𝟐𝒎𝒊𝒏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8</xdr:col>
      <xdr:colOff>211142</xdr:colOff>
      <xdr:row>22</xdr:row>
      <xdr:rowOff>102330</xdr:rowOff>
    </xdr:from>
    <xdr:to>
      <xdr:col>9</xdr:col>
      <xdr:colOff>50287</xdr:colOff>
      <xdr:row>23</xdr:row>
      <xdr:rowOff>353934</xdr:rowOff>
    </xdr:to>
    <xdr:sp macro="" textlink="">
      <xdr:nvSpPr>
        <xdr:cNvPr id="529" name="Left Brace 528"/>
        <xdr:cNvSpPr/>
      </xdr:nvSpPr>
      <xdr:spPr>
        <a:xfrm>
          <a:off x="3841225" y="5288163"/>
          <a:ext cx="251895" cy="622021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135464</xdr:colOff>
      <xdr:row>22</xdr:row>
      <xdr:rowOff>0</xdr:rowOff>
    </xdr:from>
    <xdr:ext cx="256352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0" name="TextBox 529"/>
            <xdr:cNvSpPr txBox="1"/>
          </xdr:nvSpPr>
          <xdr:spPr>
            <a:xfrm>
              <a:off x="3914738" y="2949677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𝒃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0" name="TextBox 529"/>
            <xdr:cNvSpPr txBox="1"/>
          </xdr:nvSpPr>
          <xdr:spPr>
            <a:xfrm>
              <a:off x="3914738" y="2949677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140603</xdr:colOff>
      <xdr:row>23</xdr:row>
      <xdr:rowOff>36233</xdr:rowOff>
    </xdr:from>
    <xdr:ext cx="264047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1" name="TextBox 530"/>
            <xdr:cNvSpPr txBox="1"/>
          </xdr:nvSpPr>
          <xdr:spPr>
            <a:xfrm>
              <a:off x="3919877" y="3354620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𝒉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1" name="TextBox 530"/>
            <xdr:cNvSpPr txBox="1"/>
          </xdr:nvSpPr>
          <xdr:spPr>
            <a:xfrm>
              <a:off x="3919877" y="3354620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𝒉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6</xdr:col>
      <xdr:colOff>185584</xdr:colOff>
      <xdr:row>24</xdr:row>
      <xdr:rowOff>363382</xdr:rowOff>
    </xdr:from>
    <xdr:ext cx="2212529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2" name="TextBox 531"/>
            <xdr:cNvSpPr txBox="1"/>
          </xdr:nvSpPr>
          <xdr:spPr>
            <a:xfrm>
              <a:off x="2728759" y="4078132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𝒊𝒇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𝒇𝒚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≤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𝟒𝟎𝟎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𝒎𝒑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2" name="TextBox 531"/>
            <xdr:cNvSpPr txBox="1"/>
          </xdr:nvSpPr>
          <xdr:spPr>
            <a:xfrm>
              <a:off x="2728759" y="4078132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𝒊𝒇 𝒇𝒚≤𝟒𝟎𝟎𝒎𝒑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12</xdr:col>
      <xdr:colOff>316529</xdr:colOff>
      <xdr:row>24</xdr:row>
      <xdr:rowOff>355473</xdr:rowOff>
    </xdr:from>
    <xdr:ext cx="66826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3" name="TextBox 532"/>
            <xdr:cNvSpPr txBox="1"/>
          </xdr:nvSpPr>
          <xdr:spPr>
            <a:xfrm>
              <a:off x="5317154" y="407022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3" name="TextBox 532"/>
            <xdr:cNvSpPr txBox="1"/>
          </xdr:nvSpPr>
          <xdr:spPr>
            <a:xfrm>
              <a:off x="5317154" y="4070223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14</xdr:col>
      <xdr:colOff>109072</xdr:colOff>
      <xdr:row>24</xdr:row>
      <xdr:rowOff>205762</xdr:rowOff>
    </xdr:from>
    <xdr:to>
      <xdr:col>14</xdr:col>
      <xdr:colOff>470719</xdr:colOff>
      <xdr:row>26</xdr:row>
      <xdr:rowOff>276226</xdr:rowOff>
    </xdr:to>
    <xdr:sp macro="" textlink="">
      <xdr:nvSpPr>
        <xdr:cNvPr id="534" name="Left Brace 533"/>
        <xdr:cNvSpPr/>
      </xdr:nvSpPr>
      <xdr:spPr>
        <a:xfrm>
          <a:off x="5985997" y="3920512"/>
          <a:ext cx="361647" cy="813414"/>
        </a:xfrm>
        <a:prstGeom prst="leftBrace">
          <a:avLst>
            <a:gd name="adj1" fmla="val 47473"/>
            <a:gd name="adj2" fmla="val 33787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310917</xdr:colOff>
      <xdr:row>25</xdr:row>
      <xdr:rowOff>184419</xdr:rowOff>
    </xdr:from>
    <xdr:to>
      <xdr:col>12</xdr:col>
      <xdr:colOff>261671</xdr:colOff>
      <xdr:row>25</xdr:row>
      <xdr:rowOff>211377</xdr:rowOff>
    </xdr:to>
    <xdr:cxnSp macro="">
      <xdr:nvCxnSpPr>
        <xdr:cNvPr id="535" name="Straight Arrow Connector 534"/>
        <xdr:cNvCxnSpPr/>
      </xdr:nvCxnSpPr>
      <xdr:spPr>
        <a:xfrm flipV="1">
          <a:off x="4901967" y="4270644"/>
          <a:ext cx="360329" cy="2695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563542</xdr:colOff>
      <xdr:row>24</xdr:row>
      <xdr:rowOff>36788</xdr:rowOff>
    </xdr:from>
    <xdr:ext cx="60087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6" name="TextBox 535"/>
            <xdr:cNvSpPr txBox="1"/>
          </xdr:nvSpPr>
          <xdr:spPr>
            <a:xfrm>
              <a:off x="6440467" y="3751538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𝟖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6" name="TextBox 535"/>
            <xdr:cNvSpPr txBox="1"/>
          </xdr:nvSpPr>
          <xdr:spPr>
            <a:xfrm>
              <a:off x="6440467" y="3751538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𝟖𝒅_𝒃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464207</xdr:colOff>
      <xdr:row>26</xdr:row>
      <xdr:rowOff>19332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7" name="TextBox 536"/>
            <xdr:cNvSpPr txBox="1"/>
          </xdr:nvSpPr>
          <xdr:spPr>
            <a:xfrm>
              <a:off x="6341132" y="4477032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𝟐𝟎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7" name="TextBox 536"/>
            <xdr:cNvSpPr txBox="1"/>
          </xdr:nvSpPr>
          <xdr:spPr>
            <a:xfrm>
              <a:off x="6341132" y="4477032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𝟐𝟎𝒄𝒎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20</xdr:col>
      <xdr:colOff>380895</xdr:colOff>
      <xdr:row>25</xdr:row>
      <xdr:rowOff>315954</xdr:rowOff>
    </xdr:from>
    <xdr:ext cx="1800108" cy="404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8" name="TextBox 537"/>
            <xdr:cNvSpPr txBox="1"/>
          </xdr:nvSpPr>
          <xdr:spPr>
            <a:xfrm>
              <a:off x="8072589" y="5109180"/>
              <a:ext cx="1800108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𝒋𝒐𝒊𝒏𝒕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𝒔𝒉𝒆𝒂𝒓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8" name="TextBox 537"/>
            <xdr:cNvSpPr txBox="1"/>
          </xdr:nvSpPr>
          <xdr:spPr>
            <a:xfrm>
              <a:off x="8072589" y="5109180"/>
              <a:ext cx="1800108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𝑺_(𝒋𝒐𝒊𝒏𝒕 𝒔𝒉𝒆𝒂𝒓)=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6</xdr:col>
      <xdr:colOff>209550</xdr:colOff>
      <xdr:row>28</xdr:row>
      <xdr:rowOff>326594</xdr:rowOff>
    </xdr:from>
    <xdr:ext cx="2212529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2" name="TextBox 541"/>
            <xdr:cNvSpPr txBox="1"/>
          </xdr:nvSpPr>
          <xdr:spPr>
            <a:xfrm>
              <a:off x="2752725" y="5527244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𝒊𝒇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𝒇𝒚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≥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𝟓𝟎𝟎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𝒎𝒑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2" name="TextBox 541"/>
            <xdr:cNvSpPr txBox="1"/>
          </xdr:nvSpPr>
          <xdr:spPr>
            <a:xfrm>
              <a:off x="2752725" y="5527244"/>
              <a:ext cx="2212529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𝒊𝒇 𝒇𝒚≥𝟓𝟎𝟎𝒎𝒑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12</xdr:col>
      <xdr:colOff>340495</xdr:colOff>
      <xdr:row>28</xdr:row>
      <xdr:rowOff>318685</xdr:rowOff>
    </xdr:from>
    <xdr:ext cx="66826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3" name="TextBox 542"/>
            <xdr:cNvSpPr txBox="1"/>
          </xdr:nvSpPr>
          <xdr:spPr>
            <a:xfrm>
              <a:off x="5341120" y="5519335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3" name="TextBox 542"/>
            <xdr:cNvSpPr txBox="1"/>
          </xdr:nvSpPr>
          <xdr:spPr>
            <a:xfrm>
              <a:off x="5341120" y="5519335"/>
              <a:ext cx="66826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14</xdr:col>
      <xdr:colOff>133038</xdr:colOff>
      <xdr:row>28</xdr:row>
      <xdr:rowOff>168974</xdr:rowOff>
    </xdr:from>
    <xdr:to>
      <xdr:col>14</xdr:col>
      <xdr:colOff>494685</xdr:colOff>
      <xdr:row>30</xdr:row>
      <xdr:rowOff>239438</xdr:rowOff>
    </xdr:to>
    <xdr:sp macro="" textlink="">
      <xdr:nvSpPr>
        <xdr:cNvPr id="544" name="Left Brace 543"/>
        <xdr:cNvSpPr/>
      </xdr:nvSpPr>
      <xdr:spPr>
        <a:xfrm>
          <a:off x="6009963" y="5369624"/>
          <a:ext cx="361647" cy="813414"/>
        </a:xfrm>
        <a:prstGeom prst="leftBrace">
          <a:avLst>
            <a:gd name="adj1" fmla="val 47473"/>
            <a:gd name="adj2" fmla="val 33787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334883</xdr:colOff>
      <xdr:row>29</xdr:row>
      <xdr:rowOff>147631</xdr:rowOff>
    </xdr:from>
    <xdr:to>
      <xdr:col>12</xdr:col>
      <xdr:colOff>285637</xdr:colOff>
      <xdr:row>29</xdr:row>
      <xdr:rowOff>174589</xdr:rowOff>
    </xdr:to>
    <xdr:cxnSp macro="">
      <xdr:nvCxnSpPr>
        <xdr:cNvPr id="545" name="Straight Arrow Connector 544"/>
        <xdr:cNvCxnSpPr/>
      </xdr:nvCxnSpPr>
      <xdr:spPr>
        <a:xfrm flipV="1">
          <a:off x="4925933" y="5719756"/>
          <a:ext cx="360329" cy="2695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587508</xdr:colOff>
      <xdr:row>28</xdr:row>
      <xdr:rowOff>0</xdr:rowOff>
    </xdr:from>
    <xdr:ext cx="60087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6" name="TextBox 545"/>
            <xdr:cNvSpPr txBox="1"/>
          </xdr:nvSpPr>
          <xdr:spPr>
            <a:xfrm>
              <a:off x="6464433" y="5200650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𝟔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6" name="TextBox 545"/>
            <xdr:cNvSpPr txBox="1"/>
          </xdr:nvSpPr>
          <xdr:spPr>
            <a:xfrm>
              <a:off x="6464433" y="5200650"/>
              <a:ext cx="60087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𝟔𝒅_𝒃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488173</xdr:colOff>
      <xdr:row>29</xdr:row>
      <xdr:rowOff>354019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7" name="TextBox 546"/>
            <xdr:cNvSpPr txBox="1"/>
          </xdr:nvSpPr>
          <xdr:spPr>
            <a:xfrm>
              <a:off x="6365098" y="5926144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𝟏𝟓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7" name="TextBox 546"/>
            <xdr:cNvSpPr txBox="1"/>
          </xdr:nvSpPr>
          <xdr:spPr>
            <a:xfrm>
              <a:off x="6365098" y="5926144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𝟏𝟓𝒄𝒎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228600</xdr:colOff>
      <xdr:row>31</xdr:row>
      <xdr:rowOff>361950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8" name="TextBox 547"/>
            <xdr:cNvSpPr txBox="1"/>
          </xdr:nvSpPr>
          <xdr:spPr>
            <a:xfrm>
              <a:off x="3181350" y="6677025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𝟐𝟎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8" name="TextBox 547"/>
            <xdr:cNvSpPr txBox="1"/>
          </xdr:nvSpPr>
          <xdr:spPr>
            <a:xfrm>
              <a:off x="3181350" y="6677025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𝟐𝟎𝒄𝒎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32</xdr:col>
      <xdr:colOff>114299</xdr:colOff>
      <xdr:row>60</xdr:row>
      <xdr:rowOff>190501</xdr:rowOff>
    </xdr:from>
    <xdr:to>
      <xdr:col>32</xdr:col>
      <xdr:colOff>393220</xdr:colOff>
      <xdr:row>63</xdr:row>
      <xdr:rowOff>28576</xdr:rowOff>
    </xdr:to>
    <xdr:sp macro="" textlink="">
      <xdr:nvSpPr>
        <xdr:cNvPr id="551" name="Left Brace 550"/>
        <xdr:cNvSpPr/>
      </xdr:nvSpPr>
      <xdr:spPr>
        <a:xfrm>
          <a:off x="14220824" y="17278351"/>
          <a:ext cx="278921" cy="952500"/>
        </a:xfrm>
        <a:prstGeom prst="leftBrace">
          <a:avLst>
            <a:gd name="adj1" fmla="val 42976"/>
            <a:gd name="adj2" fmla="val 3378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333372</xdr:colOff>
      <xdr:row>60</xdr:row>
      <xdr:rowOff>180975</xdr:rowOff>
    </xdr:from>
    <xdr:to>
      <xdr:col>38</xdr:col>
      <xdr:colOff>285749</xdr:colOff>
      <xdr:row>62</xdr:row>
      <xdr:rowOff>352425</xdr:rowOff>
    </xdr:to>
    <xdr:sp macro="" textlink="">
      <xdr:nvSpPr>
        <xdr:cNvPr id="552" name="Left Brace 551"/>
        <xdr:cNvSpPr/>
      </xdr:nvSpPr>
      <xdr:spPr>
        <a:xfrm rot="10800000">
          <a:off x="16563972" y="17268825"/>
          <a:ext cx="295277" cy="914400"/>
        </a:xfrm>
        <a:prstGeom prst="leftBrace">
          <a:avLst>
            <a:gd name="adj1" fmla="val 42976"/>
            <a:gd name="adj2" fmla="val 56996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29</xdr:col>
      <xdr:colOff>305339</xdr:colOff>
      <xdr:row>0</xdr:row>
      <xdr:rowOff>232225</xdr:rowOff>
    </xdr:from>
    <xdr:to>
      <xdr:col>42</xdr:col>
      <xdr:colOff>333275</xdr:colOff>
      <xdr:row>15</xdr:row>
      <xdr:rowOff>258683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97634" y="232225"/>
          <a:ext cx="5716840" cy="5506595"/>
        </a:xfrm>
        <a:prstGeom prst="rect">
          <a:avLst/>
        </a:prstGeom>
      </xdr:spPr>
    </xdr:pic>
    <xdr:clientData/>
  </xdr:twoCellAnchor>
  <xdr:oneCellAnchor>
    <xdr:from>
      <xdr:col>2</xdr:col>
      <xdr:colOff>105834</xdr:colOff>
      <xdr:row>1</xdr:row>
      <xdr:rowOff>167131</xdr:rowOff>
    </xdr:from>
    <xdr:ext cx="1143000" cy="438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0" name="TextBox 209"/>
            <xdr:cNvSpPr txBox="1"/>
          </xdr:nvSpPr>
          <xdr:spPr>
            <a:xfrm>
              <a:off x="973667" y="537548"/>
              <a:ext cx="1143000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b="1" i="1">
                        <a:latin typeface="Cambria Math" panose="02040503050406030204" pitchFamily="18" charset="0"/>
                      </a:rPr>
                      <m:t>𝒃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𝒄𝒎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210" name="TextBox 209"/>
            <xdr:cNvSpPr txBox="1"/>
          </xdr:nvSpPr>
          <xdr:spPr>
            <a:xfrm>
              <a:off x="973667" y="537548"/>
              <a:ext cx="1143000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2800" b="1" i="0">
                  <a:latin typeface="Cambria Math" panose="02040503050406030204" pitchFamily="18" charset="0"/>
                </a:rPr>
                <a:t>𝒃(𝒄𝒎)</a:t>
              </a:r>
              <a:endParaRPr lang="en-US" sz="2800" b="1"/>
            </a:p>
          </xdr:txBody>
        </xdr:sp>
      </mc:Fallback>
    </mc:AlternateContent>
    <xdr:clientData/>
  </xdr:oneCellAnchor>
  <xdr:oneCellAnchor>
    <xdr:from>
      <xdr:col>2</xdr:col>
      <xdr:colOff>82550</xdr:colOff>
      <xdr:row>5</xdr:row>
      <xdr:rowOff>109009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50383" y="1961092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𝒎𝒑𝒂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50383" y="1961092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𝒇_(𝒚(𝒎𝒑𝒂))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2</xdr:col>
      <xdr:colOff>74083</xdr:colOff>
      <xdr:row>3</xdr:row>
      <xdr:rowOff>148167</xdr:rowOff>
    </xdr:from>
    <xdr:ext cx="1143000" cy="438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2" name="TextBox 211"/>
            <xdr:cNvSpPr txBox="1"/>
          </xdr:nvSpPr>
          <xdr:spPr>
            <a:xfrm>
              <a:off x="941916" y="1259417"/>
              <a:ext cx="1143000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b="1" i="1">
                        <a:latin typeface="Cambria Math" panose="02040503050406030204" pitchFamily="18" charset="0"/>
                      </a:rPr>
                      <m:t>𝒉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𝒄𝒎</m:t>
                    </m:r>
                    <m:r>
                      <a:rPr lang="en-US" sz="2800" b="1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212" name="TextBox 211"/>
            <xdr:cNvSpPr txBox="1"/>
          </xdr:nvSpPr>
          <xdr:spPr>
            <a:xfrm>
              <a:off x="941916" y="1259417"/>
              <a:ext cx="1143000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2800" b="1" i="0">
                  <a:latin typeface="Cambria Math" panose="02040503050406030204" pitchFamily="18" charset="0"/>
                </a:rPr>
                <a:t>𝒉(𝒄𝒎)</a:t>
              </a:r>
              <a:endParaRPr lang="en-US" sz="2800" b="1"/>
            </a:p>
          </xdr:txBody>
        </xdr:sp>
      </mc:Fallback>
    </mc:AlternateContent>
    <xdr:clientData/>
  </xdr:oneCellAnchor>
  <xdr:oneCellAnchor>
    <xdr:from>
      <xdr:col>2</xdr:col>
      <xdr:colOff>95250</xdr:colOff>
      <xdr:row>9</xdr:row>
      <xdr:rowOff>105833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3" name="TextBox 212"/>
            <xdr:cNvSpPr txBox="1"/>
          </xdr:nvSpPr>
          <xdr:spPr>
            <a:xfrm>
              <a:off x="963083" y="2698750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𝒃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13" name="TextBox 212"/>
            <xdr:cNvSpPr txBox="1"/>
          </xdr:nvSpPr>
          <xdr:spPr>
            <a:xfrm>
              <a:off x="963083" y="2698750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𝒅_(𝒃(𝒄𝒎))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2</xdr:col>
      <xdr:colOff>0</xdr:colOff>
      <xdr:row>11</xdr:row>
      <xdr:rowOff>0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5" name="TextBox 214"/>
            <xdr:cNvSpPr txBox="1"/>
          </xdr:nvSpPr>
          <xdr:spPr>
            <a:xfrm>
              <a:off x="867833" y="3333750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𝒗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15" name="TextBox 214"/>
            <xdr:cNvSpPr txBox="1"/>
          </xdr:nvSpPr>
          <xdr:spPr>
            <a:xfrm>
              <a:off x="867833" y="3333750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𝒅_(𝒗(𝒄𝒎))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7</xdr:col>
      <xdr:colOff>179917</xdr:colOff>
      <xdr:row>65</xdr:row>
      <xdr:rowOff>224897</xdr:rowOff>
    </xdr:from>
    <xdr:ext cx="1187313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6" name="TextBox 215"/>
            <xdr:cNvSpPr txBox="1"/>
          </xdr:nvSpPr>
          <xdr:spPr>
            <a:xfrm>
              <a:off x="3397250" y="21338647"/>
              <a:ext cx="118731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𝒎𝒊𝒏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16" name="TextBox 215"/>
            <xdr:cNvSpPr txBox="1"/>
          </xdr:nvSpPr>
          <xdr:spPr>
            <a:xfrm>
              <a:off x="3397250" y="21338647"/>
              <a:ext cx="118731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𝟏/𝟐𝒎𝒊𝒏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10</xdr:col>
      <xdr:colOff>128930</xdr:colOff>
      <xdr:row>65</xdr:row>
      <xdr:rowOff>155247</xdr:rowOff>
    </xdr:from>
    <xdr:to>
      <xdr:col>10</xdr:col>
      <xdr:colOff>380825</xdr:colOff>
      <xdr:row>67</xdr:row>
      <xdr:rowOff>36435</xdr:rowOff>
    </xdr:to>
    <xdr:sp macro="" textlink="">
      <xdr:nvSpPr>
        <xdr:cNvPr id="217" name="Left Brace 216"/>
        <xdr:cNvSpPr/>
      </xdr:nvSpPr>
      <xdr:spPr>
        <a:xfrm>
          <a:off x="4584513" y="21268997"/>
          <a:ext cx="251895" cy="622021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11</xdr:col>
      <xdr:colOff>95585</xdr:colOff>
      <xdr:row>65</xdr:row>
      <xdr:rowOff>10584</xdr:rowOff>
    </xdr:from>
    <xdr:ext cx="256352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9" name="TextBox 218"/>
            <xdr:cNvSpPr txBox="1"/>
          </xdr:nvSpPr>
          <xdr:spPr>
            <a:xfrm>
              <a:off x="4963918" y="21124334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𝒃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19" name="TextBox 218"/>
            <xdr:cNvSpPr txBox="1"/>
          </xdr:nvSpPr>
          <xdr:spPr>
            <a:xfrm>
              <a:off x="4963918" y="21124334"/>
              <a:ext cx="256352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𝒃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11</xdr:col>
      <xdr:colOff>58391</xdr:colOff>
      <xdr:row>66</xdr:row>
      <xdr:rowOff>36233</xdr:rowOff>
    </xdr:from>
    <xdr:ext cx="264047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0" name="TextBox 219"/>
            <xdr:cNvSpPr txBox="1"/>
          </xdr:nvSpPr>
          <xdr:spPr>
            <a:xfrm>
              <a:off x="4926724" y="21520400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𝒉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20" name="TextBox 219"/>
            <xdr:cNvSpPr txBox="1"/>
          </xdr:nvSpPr>
          <xdr:spPr>
            <a:xfrm>
              <a:off x="4926724" y="21520400"/>
              <a:ext cx="264047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𝒉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2</xdr:col>
      <xdr:colOff>179915</xdr:colOff>
      <xdr:row>17</xdr:row>
      <xdr:rowOff>31751</xdr:rowOff>
    </xdr:from>
    <xdr:ext cx="2328335" cy="9233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2" name="TextBox 221"/>
            <xdr:cNvSpPr txBox="1"/>
          </xdr:nvSpPr>
          <xdr:spPr>
            <a:xfrm>
              <a:off x="1047748" y="4106334"/>
              <a:ext cx="2328335" cy="923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32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  <m:sub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𝒗</m:t>
                            </m:r>
                          </m:sub>
                        </m:sSub>
                      </m:num>
                      <m:den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</m:den>
                    </m:f>
                    <m:r>
                      <a:rPr lang="en-US" sz="3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𝑪𝒎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𝒎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22" name="TextBox 221"/>
            <xdr:cNvSpPr txBox="1"/>
          </xdr:nvSpPr>
          <xdr:spPr>
            <a:xfrm>
              <a:off x="1047748" y="4106334"/>
              <a:ext cx="2328335" cy="923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𝑨_𝒗/𝑺(𝑪𝒎𝟐/𝒎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2</xdr:col>
      <xdr:colOff>179915</xdr:colOff>
      <xdr:row>19</xdr:row>
      <xdr:rowOff>31751</xdr:rowOff>
    </xdr:from>
    <xdr:ext cx="2328335" cy="9233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4" name="TextBox 223"/>
            <xdr:cNvSpPr txBox="1"/>
          </xdr:nvSpPr>
          <xdr:spPr>
            <a:xfrm>
              <a:off x="1047748" y="4106334"/>
              <a:ext cx="2328335" cy="923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32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  <m:sub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𝒗</m:t>
                            </m:r>
                          </m:sub>
                        </m:sSub>
                      </m:num>
                      <m:den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</m:den>
                    </m:f>
                    <m:r>
                      <a:rPr lang="en-US" sz="32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𝑪𝒎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𝒎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24" name="TextBox 223"/>
            <xdr:cNvSpPr txBox="1"/>
          </xdr:nvSpPr>
          <xdr:spPr>
            <a:xfrm>
              <a:off x="1047748" y="4106334"/>
              <a:ext cx="2328335" cy="923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𝑨_𝒗/𝑺(𝑪𝒎𝟐/𝒎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38</xdr:col>
      <xdr:colOff>391583</xdr:colOff>
      <xdr:row>52</xdr:row>
      <xdr:rowOff>338667</xdr:rowOff>
    </xdr:from>
    <xdr:to>
      <xdr:col>38</xdr:col>
      <xdr:colOff>403489</xdr:colOff>
      <xdr:row>58</xdr:row>
      <xdr:rowOff>326761</xdr:rowOff>
    </xdr:to>
    <xdr:cxnSp macro="">
      <xdr:nvCxnSpPr>
        <xdr:cNvPr id="225" name="Straight Arrow Connector 224"/>
        <xdr:cNvCxnSpPr/>
      </xdr:nvCxnSpPr>
      <xdr:spPr>
        <a:xfrm flipH="1">
          <a:off x="18213916" y="18785417"/>
          <a:ext cx="11906" cy="22105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2</xdr:col>
      <xdr:colOff>31749</xdr:colOff>
      <xdr:row>13</xdr:row>
      <xdr:rowOff>42333</xdr:rowOff>
    </xdr:from>
    <xdr:ext cx="1799167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6" name="TextBox 225"/>
            <xdr:cNvSpPr txBox="1"/>
          </xdr:nvSpPr>
          <xdr:spPr>
            <a:xfrm>
              <a:off x="899582" y="4116916"/>
              <a:ext cx="1799167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𝒄𝒐𝒗𝒆𝒓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26" name="TextBox 225"/>
            <xdr:cNvSpPr txBox="1"/>
          </xdr:nvSpPr>
          <xdr:spPr>
            <a:xfrm>
              <a:off x="899582" y="4116916"/>
              <a:ext cx="1799167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〖𝒄𝒐𝒗𝒆𝒓〗_((𝒄𝒎))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10</xdr:col>
      <xdr:colOff>127000</xdr:colOff>
      <xdr:row>5</xdr:row>
      <xdr:rowOff>137583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8" name="TextBox 227"/>
            <xdr:cNvSpPr txBox="1"/>
          </xdr:nvSpPr>
          <xdr:spPr>
            <a:xfrm>
              <a:off x="4582583" y="198966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∅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28" name="TextBox 227"/>
            <xdr:cNvSpPr txBox="1"/>
          </xdr:nvSpPr>
          <xdr:spPr>
            <a:xfrm>
              <a:off x="4582583" y="198966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〖</a:t>
              </a:r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3200" b="1" i="0">
                  <a:latin typeface="Cambria Math" panose="02040503050406030204" pitchFamily="18" charset="0"/>
                </a:rPr>
                <a:t>𝑽〗_(𝑺(𝒌𝒈))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2</xdr:col>
      <xdr:colOff>357187</xdr:colOff>
      <xdr:row>15</xdr:row>
      <xdr:rowOff>63499</xdr:rowOff>
    </xdr:from>
    <xdr:ext cx="900576" cy="626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1547812" y="5644554"/>
              <a:ext cx="900576" cy="626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40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4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∅</m:t>
                        </m:r>
                        <m:r>
                          <a:rPr lang="en-US" sz="4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𝒗</m:t>
                        </m:r>
                      </m:e>
                      <m:sub>
                        <m:r>
                          <a:rPr lang="en-US" sz="4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𝒔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1547812" y="5644554"/>
              <a:ext cx="900576" cy="626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4000" b="1" i="0">
                  <a:latin typeface="Cambria Math" panose="02040503050406030204" pitchFamily="18" charset="0"/>
                </a:rPr>
                <a:t>〖</a:t>
              </a:r>
              <a:r>
                <a:rPr lang="en-US" sz="4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∅𝒗〗_𝒔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10</xdr:col>
      <xdr:colOff>127001</xdr:colOff>
      <xdr:row>7</xdr:row>
      <xdr:rowOff>116417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4582584" y="2709334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4582584" y="2709334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𝑽_(𝑺(𝒌𝒈))</a:t>
              </a:r>
              <a:endParaRPr lang="en-US" sz="1100" b="1"/>
            </a:p>
          </xdr:txBody>
        </xdr:sp>
      </mc:Fallback>
    </mc:AlternateContent>
    <xdr:clientData/>
  </xdr:oneCellAnchor>
  <xdr:twoCellAnchor editAs="oneCell">
    <xdr:from>
      <xdr:col>7</xdr:col>
      <xdr:colOff>8282</xdr:colOff>
      <xdr:row>68</xdr:row>
      <xdr:rowOff>36678</xdr:rowOff>
    </xdr:from>
    <xdr:to>
      <xdr:col>19</xdr:col>
      <xdr:colOff>441222</xdr:colOff>
      <xdr:row>73</xdr:row>
      <xdr:rowOff>276086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2304" y="26761895"/>
          <a:ext cx="6990221" cy="2102995"/>
        </a:xfrm>
        <a:prstGeom prst="rect">
          <a:avLst/>
        </a:prstGeom>
      </xdr:spPr>
    </xdr:pic>
    <xdr:clientData/>
  </xdr:twoCellAnchor>
  <xdr:twoCellAnchor>
    <xdr:from>
      <xdr:col>29</xdr:col>
      <xdr:colOff>317500</xdr:colOff>
      <xdr:row>55</xdr:row>
      <xdr:rowOff>345109</xdr:rowOff>
    </xdr:from>
    <xdr:to>
      <xdr:col>30</xdr:col>
      <xdr:colOff>27609</xdr:colOff>
      <xdr:row>57</xdr:row>
      <xdr:rowOff>13804</xdr:rowOff>
    </xdr:to>
    <xdr:cxnSp macro="">
      <xdr:nvCxnSpPr>
        <xdr:cNvPr id="236" name="Straight Arrow Connector 235"/>
        <xdr:cNvCxnSpPr/>
      </xdr:nvCxnSpPr>
      <xdr:spPr>
        <a:xfrm>
          <a:off x="14549783" y="22225000"/>
          <a:ext cx="124239" cy="41413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193261</xdr:colOff>
      <xdr:row>34</xdr:row>
      <xdr:rowOff>317500</xdr:rowOff>
    </xdr:from>
    <xdr:to>
      <xdr:col>30</xdr:col>
      <xdr:colOff>234674</xdr:colOff>
      <xdr:row>35</xdr:row>
      <xdr:rowOff>331305</xdr:rowOff>
    </xdr:to>
    <xdr:cxnSp macro="">
      <xdr:nvCxnSpPr>
        <xdr:cNvPr id="240" name="Straight Arrow Connector 239"/>
        <xdr:cNvCxnSpPr/>
      </xdr:nvCxnSpPr>
      <xdr:spPr>
        <a:xfrm flipH="1">
          <a:off x="14839674" y="14370326"/>
          <a:ext cx="41413" cy="386522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43</xdr:col>
      <xdr:colOff>205040</xdr:colOff>
      <xdr:row>0</xdr:row>
      <xdr:rowOff>186889</xdr:rowOff>
    </xdr:from>
    <xdr:to>
      <xdr:col>57</xdr:col>
      <xdr:colOff>431416</xdr:colOff>
      <xdr:row>15</xdr:row>
      <xdr:rowOff>297323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29869" y="186889"/>
          <a:ext cx="6933020" cy="5590571"/>
        </a:xfrm>
        <a:prstGeom prst="rect">
          <a:avLst/>
        </a:prstGeom>
      </xdr:spPr>
    </xdr:pic>
    <xdr:clientData/>
  </xdr:twoCellAnchor>
  <xdr:oneCellAnchor>
    <xdr:from>
      <xdr:col>10</xdr:col>
      <xdr:colOff>44174</xdr:colOff>
      <xdr:row>9</xdr:row>
      <xdr:rowOff>130222</xdr:rowOff>
    </xdr:from>
    <xdr:ext cx="1584739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4834283" y="3484679"/>
              <a:ext cx="1584739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∗. . .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4834283" y="3484679"/>
              <a:ext cx="1584739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𝟎.𝟑𝟑∗. . .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5</xdr:col>
      <xdr:colOff>19050</xdr:colOff>
      <xdr:row>75</xdr:row>
      <xdr:rowOff>86445</xdr:rowOff>
    </xdr:from>
    <xdr:ext cx="3422219" cy="4472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2738507" y="18611880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≤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𝒇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𝒄</m:t>
                            </m:r>
                          </m:sub>
                        </m:sSub>
                      </m:e>
                    </m:rad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2738507" y="18611880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1" i="0">
                  <a:latin typeface="Cambria Math" panose="02040503050406030204" pitchFamily="18" charset="0"/>
                </a:rPr>
                <a:t>𝑽_𝒔≤𝟎.𝟑𝟑∗√(𝒇_𝒄 )∗𝒃_𝒘∗𝒅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13</xdr:col>
      <xdr:colOff>134788</xdr:colOff>
      <xdr:row>75</xdr:row>
      <xdr:rowOff>0</xdr:rowOff>
    </xdr:from>
    <xdr:to>
      <xdr:col>13</xdr:col>
      <xdr:colOff>386683</xdr:colOff>
      <xdr:row>77</xdr:row>
      <xdr:rowOff>0</xdr:rowOff>
    </xdr:to>
    <xdr:sp macro="" textlink="">
      <xdr:nvSpPr>
        <xdr:cNvPr id="257" name="Left Brace 256"/>
        <xdr:cNvSpPr/>
      </xdr:nvSpPr>
      <xdr:spPr>
        <a:xfrm>
          <a:off x="6194897" y="18525435"/>
          <a:ext cx="251895" cy="745435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26958</xdr:colOff>
      <xdr:row>79</xdr:row>
      <xdr:rowOff>89858</xdr:rowOff>
    </xdr:from>
    <xdr:ext cx="3422219" cy="4472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8" name="TextBox 257"/>
            <xdr:cNvSpPr txBox="1"/>
          </xdr:nvSpPr>
          <xdr:spPr>
            <a:xfrm>
              <a:off x="2746415" y="20106162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&gt;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𝒇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𝒄</m:t>
                            </m:r>
                          </m:sub>
                        </m:sSub>
                      </m:e>
                    </m:rad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58" name="TextBox 257"/>
            <xdr:cNvSpPr txBox="1"/>
          </xdr:nvSpPr>
          <xdr:spPr>
            <a:xfrm>
              <a:off x="2746415" y="20106162"/>
              <a:ext cx="3422219" cy="44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1" i="0">
                  <a:latin typeface="Cambria Math" panose="02040503050406030204" pitchFamily="18" charset="0"/>
                </a:rPr>
                <a:t>𝑽_𝒔&gt;𝟎.𝟑𝟑∗√(𝒇_𝒄 )∗𝒃_𝒘∗𝒅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13</xdr:col>
      <xdr:colOff>161746</xdr:colOff>
      <xdr:row>78</xdr:row>
      <xdr:rowOff>359434</xdr:rowOff>
    </xdr:from>
    <xdr:to>
      <xdr:col>13</xdr:col>
      <xdr:colOff>413641</xdr:colOff>
      <xdr:row>80</xdr:row>
      <xdr:rowOff>359433</xdr:rowOff>
    </xdr:to>
    <xdr:sp macro="" textlink="">
      <xdr:nvSpPr>
        <xdr:cNvPr id="260" name="Left Brace 259"/>
        <xdr:cNvSpPr/>
      </xdr:nvSpPr>
      <xdr:spPr>
        <a:xfrm>
          <a:off x="6221855" y="20003021"/>
          <a:ext cx="251895" cy="745434"/>
        </a:xfrm>
        <a:prstGeom prst="leftBrace">
          <a:avLst>
            <a:gd name="adj1" fmla="val 68575"/>
            <a:gd name="adj2" fmla="val 4346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215660</xdr:colOff>
      <xdr:row>74</xdr:row>
      <xdr:rowOff>17971</xdr:rowOff>
    </xdr:from>
    <xdr:ext cx="267637" cy="701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4" name="TextBox 263"/>
            <xdr:cNvSpPr txBox="1"/>
          </xdr:nvSpPr>
          <xdr:spPr>
            <a:xfrm>
              <a:off x="6717508" y="18170688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</m:den>
                    </m:f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64" name="TextBox 263"/>
            <xdr:cNvSpPr txBox="1"/>
          </xdr:nvSpPr>
          <xdr:spPr>
            <a:xfrm>
              <a:off x="6717508" y="18170688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1" i="0">
                  <a:latin typeface="Cambria Math" panose="02040503050406030204" pitchFamily="18" charset="0"/>
                </a:rPr>
                <a:t>𝒅/𝟐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71886</xdr:colOff>
      <xdr:row>76</xdr:row>
      <xdr:rowOff>143773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5" name="TextBox 264"/>
            <xdr:cNvSpPr txBox="1"/>
          </xdr:nvSpPr>
          <xdr:spPr>
            <a:xfrm>
              <a:off x="6573734" y="19041925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𝟔𝟎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65" name="TextBox 264"/>
            <xdr:cNvSpPr txBox="1"/>
          </xdr:nvSpPr>
          <xdr:spPr>
            <a:xfrm>
              <a:off x="6573734" y="19041925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𝟔𝟎𝒄𝒎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242618</xdr:colOff>
      <xdr:row>77</xdr:row>
      <xdr:rowOff>359434</xdr:rowOff>
    </xdr:from>
    <xdr:ext cx="267637" cy="701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0" name="TextBox 269"/>
            <xdr:cNvSpPr txBox="1"/>
          </xdr:nvSpPr>
          <xdr:spPr>
            <a:xfrm>
              <a:off x="6744466" y="19630304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num>
                      <m:den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𝟒</m:t>
                        </m:r>
                      </m:den>
                    </m:f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70" name="TextBox 269"/>
            <xdr:cNvSpPr txBox="1"/>
          </xdr:nvSpPr>
          <xdr:spPr>
            <a:xfrm>
              <a:off x="6744466" y="19630304"/>
              <a:ext cx="267637" cy="701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1" i="0">
                  <a:latin typeface="Cambria Math" panose="02040503050406030204" pitchFamily="18" charset="0"/>
                </a:rPr>
                <a:t>𝒅/𝟒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53915</xdr:colOff>
      <xdr:row>80</xdr:row>
      <xdr:rowOff>152759</xdr:rowOff>
    </xdr:from>
    <xdr:ext cx="8785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1" name="TextBox 270"/>
            <xdr:cNvSpPr txBox="1"/>
          </xdr:nvSpPr>
          <xdr:spPr>
            <a:xfrm>
              <a:off x="6555763" y="20541781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1" i="1">
                        <a:latin typeface="Cambria Math" panose="02040503050406030204" pitchFamily="18" charset="0"/>
                      </a:rPr>
                      <m:t>𝟑𝟎</m:t>
                    </m:r>
                    <m:r>
                      <a:rPr lang="en-US" sz="24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71" name="TextBox 270"/>
            <xdr:cNvSpPr txBox="1"/>
          </xdr:nvSpPr>
          <xdr:spPr>
            <a:xfrm>
              <a:off x="6555763" y="20541781"/>
              <a:ext cx="8785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2400" b="1" i="0">
                  <a:latin typeface="Cambria Math" panose="02040503050406030204" pitchFamily="18" charset="0"/>
                </a:rPr>
                <a:t>𝟑𝟎𝒄𝒎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2</xdr:col>
      <xdr:colOff>119062</xdr:colOff>
      <xdr:row>7</xdr:row>
      <xdr:rowOff>74414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4" name="TextBox 243"/>
            <xdr:cNvSpPr txBox="1"/>
          </xdr:nvSpPr>
          <xdr:spPr>
            <a:xfrm>
              <a:off x="1309687" y="267890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𝒎𝒑𝒂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44" name="TextBox 243"/>
            <xdr:cNvSpPr txBox="1"/>
          </xdr:nvSpPr>
          <xdr:spPr>
            <a:xfrm>
              <a:off x="1309687" y="267890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𝒇_(𝒄(𝒎𝒑𝒂))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19</xdr:col>
      <xdr:colOff>290711</xdr:colOff>
      <xdr:row>5</xdr:row>
      <xdr:rowOff>92934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10366375" y="195328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∅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10366375" y="1953286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〖</a:t>
              </a:r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3200" b="1" i="0">
                  <a:latin typeface="Cambria Math" panose="02040503050406030204" pitchFamily="18" charset="0"/>
                </a:rPr>
                <a:t>𝑽〗_(𝑺(𝒌𝒈))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19</xdr:col>
      <xdr:colOff>275829</xdr:colOff>
      <xdr:row>7</xdr:row>
      <xdr:rowOff>86651</xdr:rowOff>
    </xdr:from>
    <xdr:ext cx="1356784" cy="538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7" name="TextBox 246"/>
            <xdr:cNvSpPr txBox="1"/>
          </xdr:nvSpPr>
          <xdr:spPr>
            <a:xfrm>
              <a:off x="10351493" y="2691143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47" name="TextBox 246"/>
            <xdr:cNvSpPr txBox="1"/>
          </xdr:nvSpPr>
          <xdr:spPr>
            <a:xfrm>
              <a:off x="10351493" y="2691143"/>
              <a:ext cx="1356784" cy="538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𝑽_(𝑺(𝒌𝒈))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19</xdr:col>
      <xdr:colOff>193002</xdr:colOff>
      <xdr:row>9</xdr:row>
      <xdr:rowOff>130222</xdr:rowOff>
    </xdr:from>
    <xdr:ext cx="1584739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8" name="TextBox 247"/>
            <xdr:cNvSpPr txBox="1"/>
          </xdr:nvSpPr>
          <xdr:spPr>
            <a:xfrm>
              <a:off x="10268666" y="3478855"/>
              <a:ext cx="1584739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𝟑𝟑</m:t>
                    </m:r>
                    <m:r>
                      <a:rPr lang="en-US" sz="3200" b="1" i="1">
                        <a:latin typeface="Cambria Math" panose="02040503050406030204" pitchFamily="18" charset="0"/>
                      </a:rPr>
                      <m:t>∗. . .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248" name="TextBox 247"/>
            <xdr:cNvSpPr txBox="1"/>
          </xdr:nvSpPr>
          <xdr:spPr>
            <a:xfrm>
              <a:off x="10268666" y="3478855"/>
              <a:ext cx="1584739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𝟎.𝟑𝟑∗. . .</a:t>
              </a:r>
              <a:endParaRPr lang="en-US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5"/>
  <sheetViews>
    <sheetView tabSelected="1" zoomScale="80" zoomScaleNormal="80" zoomScaleSheetLayoutView="50" workbookViewId="0">
      <selection activeCell="AA82" sqref="AA82"/>
    </sheetView>
  </sheetViews>
  <sheetFormatPr defaultRowHeight="26.25"/>
  <cols>
    <col min="1" max="2" width="8.85546875" style="3" customWidth="1"/>
    <col min="3" max="5" width="7.5703125" style="3" customWidth="1"/>
    <col min="6" max="9" width="6.140625" style="3" customWidth="1"/>
    <col min="10" max="10" width="9" style="3" customWidth="1"/>
    <col min="11" max="12" width="6.140625" style="3" customWidth="1"/>
    <col min="13" max="14" width="6.5703125" style="3" customWidth="1"/>
    <col min="15" max="15" width="13.85546875" style="3" customWidth="1"/>
    <col min="16" max="16" width="6.5703125" style="3" customWidth="1"/>
    <col min="17" max="18" width="8" style="3" customWidth="1"/>
    <col min="19" max="19" width="14.7109375" style="3" customWidth="1"/>
    <col min="20" max="20" width="11.28515625" style="3" customWidth="1"/>
    <col min="21" max="23" width="6.5703125" style="3" customWidth="1"/>
    <col min="24" max="27" width="10" style="3" customWidth="1"/>
    <col min="28" max="30" width="6.140625" style="3" customWidth="1"/>
    <col min="31" max="33" width="6.5703125" style="3" customWidth="1"/>
    <col min="34" max="34" width="5.5703125" style="3" customWidth="1"/>
    <col min="35" max="37" width="6.5703125" style="3" customWidth="1"/>
    <col min="38" max="38" width="5.140625" style="3" customWidth="1"/>
    <col min="39" max="39" width="8.7109375" style="3" customWidth="1"/>
    <col min="40" max="47" width="6.5703125" style="3" customWidth="1"/>
    <col min="48" max="48" width="9.85546875" style="3" customWidth="1"/>
    <col min="49" max="49" width="11" style="3" customWidth="1"/>
    <col min="50" max="95" width="6.5703125" style="3" customWidth="1"/>
    <col min="96" max="16384" width="9.140625" style="3"/>
  </cols>
  <sheetData>
    <row r="1" spans="3:42" ht="29.25" customHeight="1"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3:42" ht="29.25" customHeight="1">
      <c r="C2" s="39"/>
      <c r="D2" s="39"/>
      <c r="E2" s="39"/>
      <c r="F2" s="41">
        <v>60</v>
      </c>
      <c r="G2" s="41"/>
      <c r="H2" s="41"/>
      <c r="J2" s="47" t="s">
        <v>14</v>
      </c>
      <c r="K2" s="52" t="s">
        <v>16</v>
      </c>
      <c r="L2" s="53"/>
      <c r="M2" s="53"/>
      <c r="N2" s="54"/>
      <c r="O2" s="49">
        <v>5</v>
      </c>
      <c r="S2" s="47" t="s">
        <v>15</v>
      </c>
      <c r="T2" s="67" t="s">
        <v>21</v>
      </c>
      <c r="U2" s="68"/>
      <c r="V2" s="68"/>
      <c r="W2" s="69"/>
      <c r="X2" s="61">
        <v>5</v>
      </c>
      <c r="Y2" s="62"/>
      <c r="Z2" s="12"/>
    </row>
    <row r="3" spans="3:42" ht="29.25" customHeight="1">
      <c r="C3" s="39"/>
      <c r="D3" s="39"/>
      <c r="E3" s="39"/>
      <c r="F3" s="41"/>
      <c r="G3" s="41"/>
      <c r="H3" s="41"/>
      <c r="J3" s="47"/>
      <c r="K3" s="55"/>
      <c r="L3" s="56"/>
      <c r="M3" s="56"/>
      <c r="N3" s="57"/>
      <c r="O3" s="50"/>
      <c r="S3" s="47"/>
      <c r="T3" s="70"/>
      <c r="U3" s="71"/>
      <c r="V3" s="71"/>
      <c r="W3" s="72"/>
      <c r="X3" s="63"/>
      <c r="Y3" s="64"/>
      <c r="Z3" s="12"/>
    </row>
    <row r="4" spans="3:42" ht="29.25" customHeight="1">
      <c r="C4" s="39"/>
      <c r="D4" s="39"/>
      <c r="E4" s="39"/>
      <c r="F4" s="41">
        <v>60</v>
      </c>
      <c r="G4" s="41"/>
      <c r="H4" s="41"/>
      <c r="J4" s="47"/>
      <c r="K4" s="55"/>
      <c r="L4" s="56"/>
      <c r="M4" s="56"/>
      <c r="N4" s="57"/>
      <c r="O4" s="50"/>
      <c r="S4" s="47"/>
      <c r="T4" s="70"/>
      <c r="U4" s="71"/>
      <c r="V4" s="71"/>
      <c r="W4" s="72"/>
      <c r="X4" s="63"/>
      <c r="Y4" s="64"/>
      <c r="Z4" s="12"/>
    </row>
    <row r="5" spans="3:42" ht="29.25" customHeight="1">
      <c r="C5" s="39"/>
      <c r="D5" s="39"/>
      <c r="E5" s="39"/>
      <c r="F5" s="41"/>
      <c r="G5" s="41"/>
      <c r="H5" s="41"/>
      <c r="J5" s="47"/>
      <c r="K5" s="58"/>
      <c r="L5" s="59"/>
      <c r="M5" s="59"/>
      <c r="N5" s="60"/>
      <c r="O5" s="51"/>
      <c r="S5" s="47"/>
      <c r="T5" s="73"/>
      <c r="U5" s="74"/>
      <c r="V5" s="74"/>
      <c r="W5" s="75"/>
      <c r="X5" s="65"/>
      <c r="Y5" s="66"/>
      <c r="Z5" s="12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3:42" ht="29.25" customHeight="1">
      <c r="C6" s="39"/>
      <c r="D6" s="39"/>
      <c r="E6" s="39"/>
      <c r="F6" s="41">
        <v>400</v>
      </c>
      <c r="G6" s="41"/>
      <c r="H6" s="41"/>
      <c r="J6" s="47"/>
      <c r="K6" s="16"/>
      <c r="L6" s="16"/>
      <c r="M6" s="16"/>
      <c r="N6" s="16"/>
      <c r="O6" s="18">
        <v>49811.85</v>
      </c>
      <c r="P6" s="18"/>
      <c r="Q6" s="18"/>
      <c r="S6" s="47"/>
      <c r="T6" s="16"/>
      <c r="U6" s="16"/>
      <c r="V6" s="16"/>
      <c r="W6" s="16"/>
      <c r="X6" s="18">
        <v>8526.5499999999993</v>
      </c>
      <c r="Y6" s="18"/>
      <c r="Z6" s="18"/>
      <c r="AA6" s="18"/>
    </row>
    <row r="7" spans="3:42" ht="29.25" customHeight="1">
      <c r="C7" s="39"/>
      <c r="D7" s="39"/>
      <c r="E7" s="39"/>
      <c r="F7" s="41"/>
      <c r="G7" s="41"/>
      <c r="H7" s="41"/>
      <c r="J7" s="47"/>
      <c r="K7" s="16"/>
      <c r="L7" s="16"/>
      <c r="M7" s="16"/>
      <c r="N7" s="16"/>
      <c r="O7" s="18"/>
      <c r="P7" s="18"/>
      <c r="Q7" s="18"/>
      <c r="S7" s="47"/>
      <c r="T7" s="16"/>
      <c r="U7" s="16"/>
      <c r="V7" s="16"/>
      <c r="W7" s="16"/>
      <c r="X7" s="18"/>
      <c r="Y7" s="18"/>
      <c r="Z7" s="18"/>
      <c r="AA7" s="18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</row>
    <row r="8" spans="3:42" ht="29.25" customHeight="1">
      <c r="C8" s="39"/>
      <c r="D8" s="39"/>
      <c r="E8" s="39"/>
      <c r="F8" s="41">
        <v>25</v>
      </c>
      <c r="G8" s="41"/>
      <c r="H8" s="41"/>
      <c r="J8" s="47"/>
      <c r="K8" s="17"/>
      <c r="L8" s="17"/>
      <c r="M8" s="17"/>
      <c r="N8" s="17"/>
      <c r="O8" s="19">
        <f>O6/F16</f>
        <v>66415.8</v>
      </c>
      <c r="P8" s="19"/>
      <c r="Q8" s="19"/>
      <c r="S8" s="47"/>
      <c r="T8" s="17"/>
      <c r="U8" s="17"/>
      <c r="V8" s="17"/>
      <c r="W8" s="17"/>
      <c r="X8" s="19">
        <f>X6/F16</f>
        <v>11368.733333333332</v>
      </c>
      <c r="Y8" s="19"/>
      <c r="Z8" s="19"/>
      <c r="AA8" s="19"/>
      <c r="AB8" s="12"/>
    </row>
    <row r="9" spans="3:42" ht="29.25" customHeight="1">
      <c r="C9" s="39"/>
      <c r="D9" s="39"/>
      <c r="E9" s="39"/>
      <c r="F9" s="41"/>
      <c r="G9" s="41"/>
      <c r="H9" s="41"/>
      <c r="J9" s="47"/>
      <c r="K9" s="17"/>
      <c r="L9" s="17"/>
      <c r="M9" s="17"/>
      <c r="N9" s="17"/>
      <c r="O9" s="19"/>
      <c r="P9" s="19"/>
      <c r="Q9" s="19"/>
      <c r="S9" s="47"/>
      <c r="T9" s="17"/>
      <c r="U9" s="17"/>
      <c r="V9" s="17"/>
      <c r="W9" s="17"/>
      <c r="X9" s="19"/>
      <c r="Y9" s="19"/>
      <c r="Z9" s="19"/>
      <c r="AA9" s="19"/>
      <c r="AB9" s="12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spans="3:42" ht="29.25" customHeight="1">
      <c r="C10" s="39"/>
      <c r="D10" s="39"/>
      <c r="E10" s="39"/>
      <c r="F10" s="41">
        <v>2.2000000000000002</v>
      </c>
      <c r="G10" s="41"/>
      <c r="H10" s="41"/>
      <c r="J10" s="47"/>
      <c r="K10" s="17"/>
      <c r="L10" s="17"/>
      <c r="M10" s="17"/>
      <c r="N10" s="17"/>
      <c r="O10" s="19">
        <f>(0.33*(F8)^0.5*F2*10*(F4*10-F14*10-F12*10-0.5*F10*10))*0.102</f>
        <v>54226.260000000009</v>
      </c>
      <c r="P10" s="19"/>
      <c r="Q10" s="19"/>
      <c r="S10" s="47"/>
      <c r="T10" s="17"/>
      <c r="U10" s="17"/>
      <c r="V10" s="17"/>
      <c r="W10" s="17"/>
      <c r="X10" s="19">
        <f>(0.33*(F8)^0.5*F2*10*(F4*10-F14*10-F12*10-0.5*F10*10))*0.102</f>
        <v>54226.260000000009</v>
      </c>
      <c r="Y10" s="19"/>
      <c r="Z10" s="19"/>
      <c r="AA10" s="19"/>
    </row>
    <row r="11" spans="3:42" ht="29.25" customHeight="1">
      <c r="C11" s="39"/>
      <c r="D11" s="39"/>
      <c r="E11" s="39"/>
      <c r="F11" s="41"/>
      <c r="G11" s="41"/>
      <c r="H11" s="41"/>
      <c r="J11" s="47"/>
      <c r="K11" s="17"/>
      <c r="L11" s="17"/>
      <c r="M11" s="17"/>
      <c r="N11" s="17"/>
      <c r="O11" s="19"/>
      <c r="P11" s="19"/>
      <c r="Q11" s="19"/>
      <c r="S11" s="47"/>
      <c r="T11" s="17"/>
      <c r="U11" s="17"/>
      <c r="V11" s="17"/>
      <c r="W11" s="17"/>
      <c r="X11" s="19"/>
      <c r="Y11" s="19"/>
      <c r="Z11" s="19"/>
      <c r="AA11" s="19"/>
    </row>
    <row r="12" spans="3:42" ht="29.25" customHeight="1">
      <c r="C12" s="39"/>
      <c r="D12" s="39"/>
      <c r="E12" s="39"/>
      <c r="F12" s="41">
        <v>1.2</v>
      </c>
      <c r="G12" s="41"/>
      <c r="H12" s="41"/>
    </row>
    <row r="13" spans="3:42" ht="29.25" customHeight="1">
      <c r="C13" s="39"/>
      <c r="D13" s="39"/>
      <c r="E13" s="39"/>
      <c r="F13" s="41"/>
      <c r="G13" s="41"/>
      <c r="H13" s="41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3:42" ht="29.25" customHeight="1">
      <c r="C14" s="39"/>
      <c r="D14" s="39"/>
      <c r="E14" s="39"/>
      <c r="F14" s="41">
        <v>4</v>
      </c>
      <c r="G14" s="41"/>
      <c r="H14" s="41"/>
    </row>
    <row r="15" spans="3:42" ht="29.25" customHeight="1">
      <c r="C15" s="45"/>
      <c r="D15" s="45"/>
      <c r="E15" s="45"/>
      <c r="F15" s="46"/>
      <c r="G15" s="46"/>
      <c r="H15" s="46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3:42" ht="29.25" customHeight="1">
      <c r="C16" s="25"/>
      <c r="D16" s="25"/>
      <c r="E16" s="25"/>
      <c r="F16" s="43">
        <v>0.75</v>
      </c>
      <c r="G16" s="43"/>
      <c r="H16" s="43"/>
      <c r="I16" s="43"/>
      <c r="J16" s="43"/>
      <c r="K16" s="43"/>
    </row>
    <row r="17" spans="1:42" ht="29.25" customHeight="1">
      <c r="C17" s="42"/>
      <c r="D17" s="42"/>
      <c r="E17" s="42"/>
      <c r="F17" s="44"/>
      <c r="G17" s="44"/>
      <c r="H17" s="44"/>
      <c r="I17" s="44"/>
      <c r="J17" s="44"/>
      <c r="K17" s="4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ht="42.75" customHeight="1">
      <c r="A18" s="76" t="s">
        <v>14</v>
      </c>
      <c r="B18" s="76"/>
      <c r="C18" s="39"/>
      <c r="D18" s="39"/>
      <c r="E18" s="39"/>
      <c r="F18" s="39"/>
      <c r="G18" s="39"/>
      <c r="H18" s="39"/>
      <c r="I18" s="41">
        <v>41.1</v>
      </c>
      <c r="J18" s="41"/>
      <c r="K18" s="41"/>
    </row>
    <row r="19" spans="1:42" ht="42.75" customHeight="1">
      <c r="A19" s="76"/>
      <c r="B19" s="76"/>
      <c r="C19" s="39"/>
      <c r="D19" s="39"/>
      <c r="E19" s="39"/>
      <c r="F19" s="39"/>
      <c r="G19" s="39"/>
      <c r="H19" s="39"/>
      <c r="I19" s="41"/>
      <c r="J19" s="41"/>
      <c r="K19" s="41"/>
    </row>
    <row r="20" spans="1:42" ht="42.75" customHeight="1">
      <c r="A20" s="76" t="s">
        <v>15</v>
      </c>
      <c r="B20" s="76"/>
      <c r="C20" s="39"/>
      <c r="D20" s="39"/>
      <c r="E20" s="39"/>
      <c r="F20" s="39"/>
      <c r="G20" s="39"/>
      <c r="H20" s="39"/>
      <c r="I20" s="41">
        <v>7</v>
      </c>
      <c r="J20" s="41"/>
      <c r="K20" s="41"/>
    </row>
    <row r="21" spans="1:42" ht="42.75" customHeight="1">
      <c r="A21" s="76"/>
      <c r="B21" s="76"/>
      <c r="C21" s="39"/>
      <c r="D21" s="39"/>
      <c r="E21" s="39"/>
      <c r="F21" s="39"/>
      <c r="G21" s="39"/>
      <c r="H21" s="39"/>
      <c r="I21" s="41"/>
      <c r="J21" s="41"/>
      <c r="K21" s="41"/>
    </row>
    <row r="22" spans="1:42" ht="86.25" customHeight="1"/>
    <row r="23" spans="1:42" ht="29.25" customHeight="1">
      <c r="L23" s="21">
        <f>F2</f>
        <v>60</v>
      </c>
      <c r="M23" s="21"/>
      <c r="O23" s="29">
        <f>0.5*MIN(L23:M24)</f>
        <v>30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ht="29.25" customHeight="1">
      <c r="L24" s="21">
        <f>F4</f>
        <v>60</v>
      </c>
      <c r="M24" s="21"/>
      <c r="O24" s="29"/>
    </row>
    <row r="25" spans="1:42" ht="29.25" customHeight="1">
      <c r="Q25" s="21">
        <f>IF(F6&lt;=400,8*F10,0)</f>
        <v>17.600000000000001</v>
      </c>
      <c r="R25" s="21"/>
      <c r="S25" s="25">
        <f>MIN(Q25,Q27)</f>
        <v>17.600000000000001</v>
      </c>
    </row>
    <row r="26" spans="1:42" ht="29.25" customHeight="1">
      <c r="S26" s="25"/>
    </row>
    <row r="27" spans="1:42" ht="29.25" customHeight="1">
      <c r="Q27" s="21">
        <f>IF(F6&lt;=400,20,0)</f>
        <v>20</v>
      </c>
      <c r="R27" s="21"/>
      <c r="S27" s="25"/>
      <c r="U27" s="25"/>
      <c r="V27" s="25"/>
      <c r="W27" s="25"/>
      <c r="X27" s="25"/>
      <c r="Y27" s="25"/>
      <c r="Z27" s="25">
        <f>IF(F6&lt;=400,V29,V31)</f>
        <v>17.600000000000001</v>
      </c>
      <c r="AA27" s="25"/>
      <c r="AB27" s="25"/>
    </row>
    <row r="28" spans="1:42" ht="29.25" customHeight="1"/>
    <row r="29" spans="1:42" ht="29.25" customHeight="1">
      <c r="B29" s="26" t="s">
        <v>18</v>
      </c>
      <c r="C29" s="26"/>
      <c r="D29" s="26"/>
      <c r="Q29" s="21">
        <f>IF(F6&gt;=500,6*F10,0)</f>
        <v>0</v>
      </c>
      <c r="R29" s="21"/>
      <c r="S29" s="25">
        <f>MIN(Q29,Q31)</f>
        <v>0</v>
      </c>
      <c r="T29" s="15"/>
      <c r="U29" s="15"/>
      <c r="V29" s="26">
        <f>MIN(O23,S25,O33)</f>
        <v>17.600000000000001</v>
      </c>
      <c r="W29" s="26"/>
      <c r="X29" s="15"/>
      <c r="Y29" s="15"/>
      <c r="Z29" s="15"/>
      <c r="AA29" s="15"/>
    </row>
    <row r="30" spans="1:42" ht="29.25" customHeight="1">
      <c r="B30" s="26" t="s">
        <v>5</v>
      </c>
      <c r="C30" s="26"/>
      <c r="D30" s="26"/>
      <c r="S30" s="25"/>
      <c r="T30" s="15"/>
      <c r="U30" s="15"/>
      <c r="V30" s="26"/>
      <c r="W30" s="26"/>
      <c r="X30" s="15"/>
      <c r="Y30" s="15"/>
      <c r="Z30" s="15"/>
      <c r="AA30" s="15"/>
    </row>
    <row r="31" spans="1:42" ht="29.25" customHeight="1">
      <c r="Q31" s="21">
        <f>IF(F6&gt;=500,15,0)</f>
        <v>0</v>
      </c>
      <c r="R31" s="21"/>
      <c r="S31" s="25"/>
      <c r="T31" s="15"/>
      <c r="U31" s="15"/>
      <c r="V31" s="26">
        <f>MIN(O23,S29,O33)</f>
        <v>0</v>
      </c>
      <c r="W31" s="26"/>
      <c r="X31" s="15"/>
      <c r="Y31" s="15"/>
      <c r="Z31" s="15"/>
      <c r="AA31" s="15"/>
    </row>
    <row r="32" spans="1:42" ht="29.25" customHeight="1">
      <c r="T32" s="15"/>
      <c r="U32" s="15"/>
      <c r="V32" s="26"/>
      <c r="W32" s="26"/>
      <c r="X32" s="15"/>
      <c r="Y32" s="15"/>
      <c r="Z32" s="15"/>
      <c r="AA32" s="15"/>
      <c r="AI32" s="4"/>
      <c r="AJ32" s="4"/>
      <c r="AK32" s="4"/>
      <c r="AL32" s="4"/>
    </row>
    <row r="33" spans="1:83" ht="29.25" customHeight="1">
      <c r="K33" s="21">
        <f>20</f>
        <v>20</v>
      </c>
      <c r="L33" s="21"/>
      <c r="O33" s="2">
        <f>K33</f>
        <v>20</v>
      </c>
      <c r="T33" s="15"/>
      <c r="U33" s="15"/>
      <c r="V33" s="15"/>
      <c r="W33" s="15"/>
      <c r="X33" s="15"/>
      <c r="Y33" s="15"/>
      <c r="Z33" s="15"/>
      <c r="AA33" s="15"/>
      <c r="AI33" s="4"/>
      <c r="AJ33" s="4"/>
      <c r="AK33" s="4"/>
      <c r="AL33" s="4"/>
    </row>
    <row r="34" spans="1:83" ht="29.25" customHeight="1">
      <c r="T34" s="15"/>
      <c r="U34" s="15"/>
      <c r="V34" s="15"/>
      <c r="W34" s="15"/>
      <c r="X34" s="15"/>
      <c r="Y34" s="15"/>
      <c r="Z34" s="15"/>
      <c r="AA34" s="15"/>
      <c r="AC34" s="28" t="s">
        <v>3</v>
      </c>
      <c r="AD34" s="28"/>
      <c r="AE34" s="33">
        <f>AD55</f>
        <v>13.424999999999999</v>
      </c>
      <c r="AF34" s="33"/>
      <c r="AN34" s="1" t="s">
        <v>0</v>
      </c>
      <c r="AO34" s="37">
        <f>AO57</f>
        <v>60</v>
      </c>
      <c r="AP34" s="37"/>
    </row>
    <row r="35" spans="1:83" ht="29.25" customHeight="1">
      <c r="A35" s="5"/>
      <c r="B35" s="5"/>
      <c r="C35" s="5"/>
      <c r="H35" s="25" t="s">
        <v>10</v>
      </c>
      <c r="I35" s="25"/>
      <c r="J35" s="25"/>
      <c r="K35" s="25"/>
      <c r="L35" s="25"/>
      <c r="M35" s="5"/>
      <c r="N35" s="5"/>
      <c r="O35" s="5"/>
      <c r="P35" s="5"/>
      <c r="Q35" s="5"/>
      <c r="R35" s="5"/>
      <c r="S35" s="5"/>
      <c r="T35" s="83"/>
      <c r="U35" s="83"/>
      <c r="V35" s="83"/>
      <c r="W35" s="83"/>
      <c r="X35" s="83"/>
      <c r="Y35" s="83"/>
      <c r="Z35" s="15"/>
      <c r="AA35" s="15"/>
      <c r="AC35" s="28" t="s">
        <v>3</v>
      </c>
      <c r="AD35" s="28"/>
      <c r="AE35" s="33">
        <f>AD56</f>
        <v>13.424999999999999</v>
      </c>
      <c r="AF35" s="33"/>
      <c r="AW35" s="5"/>
      <c r="AX35" s="5"/>
      <c r="AY35" s="5"/>
      <c r="AZ35" s="5"/>
      <c r="BA35" s="5"/>
      <c r="BB35" s="5"/>
      <c r="BC35" s="5"/>
    </row>
    <row r="36" spans="1:83" ht="29.25" customHeight="1">
      <c r="A36" s="5"/>
      <c r="B36" s="5"/>
      <c r="C36" s="5"/>
      <c r="M36" s="5"/>
      <c r="N36" s="5"/>
      <c r="O36" s="5"/>
      <c r="P36" s="5"/>
      <c r="Q36" s="5"/>
      <c r="R36" s="5"/>
      <c r="S36" s="5"/>
      <c r="T36" s="83"/>
      <c r="U36" s="83"/>
      <c r="V36" s="83"/>
      <c r="W36" s="83"/>
      <c r="X36" s="83"/>
      <c r="Y36" s="83"/>
      <c r="Z36" s="15"/>
      <c r="AA36" s="15"/>
      <c r="AW36" s="5"/>
      <c r="AX36" s="5"/>
      <c r="AY36" s="5"/>
      <c r="AZ36" s="5"/>
      <c r="BA36" s="5"/>
      <c r="BB36" s="5"/>
      <c r="BC36" s="5"/>
    </row>
    <row r="37" spans="1:83" ht="29.25" customHeight="1">
      <c r="AB37" s="48" t="s">
        <v>17</v>
      </c>
      <c r="AC37" s="48"/>
      <c r="AD37" s="48"/>
      <c r="AE37" s="48"/>
      <c r="AF37" s="48"/>
      <c r="AN37" s="6"/>
      <c r="AO37" s="6"/>
      <c r="AP37" s="6"/>
      <c r="AQ37" s="6"/>
      <c r="AR37" s="6"/>
      <c r="AS37" s="6"/>
      <c r="AT37" s="6"/>
      <c r="AU37" s="6"/>
    </row>
    <row r="38" spans="1:83" ht="29.25" customHeight="1">
      <c r="AN38" s="6"/>
      <c r="AO38" s="6"/>
      <c r="AP38" s="6"/>
      <c r="AQ38" s="6"/>
      <c r="AR38" s="6"/>
      <c r="AS38" s="6"/>
      <c r="AT38" s="6"/>
      <c r="AU38" s="6"/>
    </row>
    <row r="39" spans="1:83" ht="29.25" customHeight="1">
      <c r="J39" s="21">
        <f>F2</f>
        <v>60</v>
      </c>
      <c r="K39" s="21"/>
      <c r="M39" s="25">
        <f>MIN(J39:K40)</f>
        <v>60</v>
      </c>
      <c r="N39" s="25"/>
      <c r="V39" s="15"/>
      <c r="W39" s="15"/>
      <c r="X39" s="15"/>
      <c r="Y39" s="15"/>
      <c r="Z39" s="15"/>
      <c r="AN39" s="6"/>
      <c r="AO39" s="6"/>
      <c r="AP39" s="6"/>
      <c r="AQ39" s="6"/>
      <c r="AR39" s="6"/>
      <c r="AS39" s="6"/>
      <c r="AT39" s="6"/>
      <c r="AU39" s="6"/>
    </row>
    <row r="40" spans="1:83" ht="29.25" customHeight="1">
      <c r="J40" s="21">
        <f>F4</f>
        <v>60</v>
      </c>
      <c r="K40" s="21"/>
      <c r="M40" s="25"/>
      <c r="N40" s="25"/>
      <c r="V40" s="15"/>
      <c r="W40" s="15"/>
      <c r="X40" s="15"/>
      <c r="Y40" s="15"/>
      <c r="Z40" s="15"/>
      <c r="AN40" s="4"/>
      <c r="AO40" s="4"/>
      <c r="AP40" s="4"/>
      <c r="AQ40" s="4"/>
      <c r="AR40" s="4"/>
      <c r="AS40" s="4"/>
      <c r="AT40" s="4"/>
      <c r="AU40" s="4"/>
    </row>
    <row r="41" spans="1:83" ht="29.25" customHeight="1">
      <c r="B41" s="26" t="s">
        <v>9</v>
      </c>
      <c r="C41" s="26"/>
      <c r="D41" s="26"/>
      <c r="E41" s="26"/>
      <c r="J41" s="21">
        <f>16*F10</f>
        <v>35.200000000000003</v>
      </c>
      <c r="K41" s="21"/>
      <c r="M41" s="25">
        <f>J41</f>
        <v>35.200000000000003</v>
      </c>
      <c r="N41" s="25"/>
      <c r="V41" s="15"/>
      <c r="W41" s="15"/>
      <c r="X41" s="15"/>
      <c r="Y41" s="15"/>
      <c r="Z41" s="15"/>
      <c r="AN41" s="4"/>
      <c r="AO41" s="4"/>
      <c r="AP41" s="4"/>
      <c r="AQ41" s="4"/>
      <c r="AR41" s="4"/>
      <c r="AS41" s="4"/>
      <c r="AT41" s="4"/>
      <c r="AU41" s="4"/>
    </row>
    <row r="42" spans="1:83" ht="29.25" customHeight="1">
      <c r="J42" s="21">
        <f>48*F12</f>
        <v>57.599999999999994</v>
      </c>
      <c r="K42" s="21"/>
      <c r="M42" s="25">
        <f>J42</f>
        <v>57.599999999999994</v>
      </c>
      <c r="N42" s="25"/>
      <c r="V42" s="15"/>
      <c r="W42" s="15"/>
      <c r="X42" s="15"/>
      <c r="Y42" s="15"/>
      <c r="Z42" s="15"/>
      <c r="AN42" s="4"/>
      <c r="AO42" s="4"/>
      <c r="AP42" s="4"/>
      <c r="AQ42" s="4"/>
      <c r="AR42" s="4"/>
      <c r="AS42" s="4"/>
      <c r="AT42" s="4"/>
      <c r="AU42" s="4"/>
    </row>
    <row r="43" spans="1:83" ht="29.25" customHeight="1">
      <c r="J43" s="21"/>
      <c r="K43" s="21"/>
      <c r="M43" s="25"/>
      <c r="N43" s="25"/>
      <c r="U43" s="13"/>
      <c r="V43" s="15"/>
      <c r="W43" s="15"/>
      <c r="X43" s="15"/>
      <c r="Y43" s="15"/>
      <c r="Z43" s="15"/>
      <c r="AA43" s="13"/>
      <c r="AC43" s="28" t="s">
        <v>1</v>
      </c>
      <c r="AD43" s="28"/>
      <c r="AE43" s="33">
        <f>IF(X8&lt;=X10,X46,X48)</f>
        <v>26.849999999999998</v>
      </c>
      <c r="AF43" s="33"/>
      <c r="AN43" s="4"/>
      <c r="AO43" s="4"/>
      <c r="AP43" s="4"/>
      <c r="AQ43" s="4"/>
      <c r="AR43" s="4"/>
      <c r="AS43" s="4"/>
      <c r="AT43" s="4"/>
      <c r="AU43" s="4"/>
    </row>
    <row r="44" spans="1:83" ht="29.25" customHeight="1">
      <c r="N44" s="22">
        <f>((X2*0.785*$F$12*$F$12)/($I$20))*100</f>
        <v>80.742857142857147</v>
      </c>
      <c r="O44" s="22"/>
      <c r="Q44" s="40">
        <f>N44</f>
        <v>80.742857142857147</v>
      </c>
      <c r="R44" s="2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83" ht="29.25" customHeight="1">
      <c r="N45" s="22"/>
      <c r="O45" s="22"/>
      <c r="Q45" s="25"/>
      <c r="R45" s="2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N45" s="4"/>
      <c r="AO45" s="4"/>
      <c r="AP45" s="4"/>
      <c r="AQ45" s="4"/>
      <c r="AR45" s="4"/>
      <c r="AS45" s="4"/>
      <c r="AT45" s="4"/>
      <c r="AU45" s="4"/>
    </row>
    <row r="46" spans="1:83" ht="29.25" customHeight="1">
      <c r="O46" s="24"/>
      <c r="P46" s="21">
        <f>IF(X8&lt;=X10,($F$4-0.5*$F$10-$F$14-$F$12)/2,0)</f>
        <v>26.849999999999998</v>
      </c>
      <c r="Q46" s="21"/>
      <c r="S46" s="40">
        <f>P46</f>
        <v>26.849999999999998</v>
      </c>
      <c r="U46" s="15"/>
      <c r="V46" s="26">
        <f>MIN(S46:S49)</f>
        <v>26.849999999999998</v>
      </c>
      <c r="W46" s="26"/>
      <c r="X46" s="84">
        <f>MIN(M39,M41,M42,Q44,S46,S48)</f>
        <v>26.849999999999998</v>
      </c>
      <c r="Y46" s="26"/>
      <c r="Z46" s="15"/>
      <c r="AA46" s="15"/>
      <c r="AB46" s="15"/>
      <c r="AC46" s="15"/>
      <c r="AD46" s="15"/>
      <c r="AE46" s="15"/>
      <c r="AF46" s="15"/>
      <c r="AN46" s="4"/>
      <c r="AO46" s="4"/>
      <c r="AP46" s="4"/>
      <c r="AQ46" s="20" t="s">
        <v>2</v>
      </c>
      <c r="AR46" s="20"/>
      <c r="AS46" s="38">
        <v>280</v>
      </c>
      <c r="AT46" s="38"/>
      <c r="BL46" s="21" t="s">
        <v>20</v>
      </c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</row>
    <row r="47" spans="1:83" ht="29.25" customHeight="1">
      <c r="O47" s="24"/>
      <c r="P47" s="21"/>
      <c r="Q47" s="21"/>
      <c r="S47" s="40"/>
      <c r="U47" s="15"/>
      <c r="V47" s="26"/>
      <c r="W47" s="26"/>
      <c r="X47" s="26"/>
      <c r="Y47" s="26"/>
      <c r="Z47" s="15"/>
      <c r="AA47" s="15"/>
      <c r="AB47" s="15"/>
      <c r="AC47" s="15"/>
      <c r="AD47" s="15"/>
      <c r="AE47" s="15"/>
      <c r="AF47" s="15"/>
      <c r="AN47" s="4"/>
      <c r="AO47" s="4"/>
      <c r="AP47" s="4"/>
      <c r="AQ47" s="4"/>
      <c r="AR47" s="4"/>
      <c r="AS47" s="4"/>
      <c r="AT47" s="4"/>
      <c r="AU47" s="4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</row>
    <row r="48" spans="1:83" ht="29.25" customHeight="1">
      <c r="O48" s="24"/>
      <c r="P48" s="21">
        <f>IF(X8&lt;=X10,60,0)</f>
        <v>60</v>
      </c>
      <c r="Q48" s="21"/>
      <c r="S48" s="25">
        <f>P48</f>
        <v>60</v>
      </c>
      <c r="U48" s="15"/>
      <c r="V48" s="85">
        <f>MIN(S50:S53)</f>
        <v>0</v>
      </c>
      <c r="W48" s="26"/>
      <c r="X48" s="85">
        <f>MIN(M39,M41,M42,Q44,S50,S52)</f>
        <v>0</v>
      </c>
      <c r="Y48" s="26"/>
      <c r="Z48" s="15"/>
      <c r="AA48" s="15"/>
      <c r="AB48" s="15"/>
      <c r="AC48" s="15"/>
      <c r="AD48" s="15"/>
      <c r="AE48" s="15"/>
      <c r="AF48" s="15"/>
      <c r="AN48" s="4"/>
      <c r="AO48" s="4"/>
      <c r="AP48" s="4"/>
      <c r="AQ48" s="4"/>
      <c r="AR48" s="4"/>
      <c r="AS48" s="4"/>
      <c r="AT48" s="4"/>
      <c r="AU48" s="4"/>
      <c r="BL48" s="22">
        <f>(0.33*5*2)*10</f>
        <v>33</v>
      </c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</row>
    <row r="49" spans="1:83" ht="29.25" customHeight="1">
      <c r="A49" s="7"/>
      <c r="B49" s="26" t="s">
        <v>8</v>
      </c>
      <c r="C49" s="26"/>
      <c r="D49" s="26"/>
      <c r="E49" s="26"/>
      <c r="M49" s="7"/>
      <c r="N49" s="7"/>
      <c r="O49" s="24"/>
      <c r="P49" s="21"/>
      <c r="Q49" s="21"/>
      <c r="R49" s="7"/>
      <c r="S49" s="25"/>
      <c r="T49" s="7"/>
      <c r="U49" s="11"/>
      <c r="V49" s="26"/>
      <c r="W49" s="26"/>
      <c r="X49" s="26"/>
      <c r="Y49" s="26"/>
      <c r="Z49" s="15"/>
      <c r="AA49" s="15"/>
      <c r="AB49" s="15"/>
      <c r="AC49" s="15"/>
      <c r="AD49" s="15"/>
      <c r="AE49" s="15"/>
      <c r="AF49" s="15"/>
      <c r="AV49" s="7"/>
      <c r="AW49" s="7"/>
      <c r="AX49" s="7"/>
      <c r="AY49" s="7"/>
      <c r="AZ49" s="7"/>
      <c r="BA49" s="7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</row>
    <row r="50" spans="1:83" ht="29.25" customHeight="1">
      <c r="A50" s="7"/>
      <c r="B50" s="7"/>
      <c r="C50" s="7"/>
      <c r="M50" s="7"/>
      <c r="N50" s="7"/>
      <c r="O50" s="78"/>
      <c r="P50" s="27">
        <f>IF(X8&gt;X10,($F$4-0.5*$F$10-$F$14-$F$12)/4,0)</f>
        <v>0</v>
      </c>
      <c r="Q50" s="27"/>
      <c r="R50" s="7"/>
      <c r="S50" s="40">
        <f>P50</f>
        <v>0</v>
      </c>
      <c r="T50" s="7"/>
      <c r="U50" s="11"/>
      <c r="V50" s="11"/>
      <c r="W50" s="11"/>
      <c r="X50" s="11"/>
      <c r="Y50" s="11"/>
      <c r="Z50" s="15"/>
      <c r="AA50" s="15"/>
      <c r="AB50" s="15"/>
      <c r="AC50" s="15"/>
      <c r="AD50" s="15"/>
      <c r="AE50" s="15"/>
      <c r="AF50" s="15"/>
      <c r="AV50" s="7"/>
      <c r="AW50" s="7"/>
      <c r="AX50" s="7"/>
      <c r="AY50" s="7"/>
      <c r="AZ50" s="7"/>
      <c r="BA50" s="7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</row>
    <row r="51" spans="1:83" ht="29.25" customHeight="1">
      <c r="A51" s="7"/>
      <c r="B51" s="7"/>
      <c r="C51" s="7"/>
      <c r="M51" s="7"/>
      <c r="N51" s="7"/>
      <c r="O51" s="78"/>
      <c r="P51" s="27"/>
      <c r="Q51" s="27"/>
      <c r="R51" s="7"/>
      <c r="S51" s="40"/>
      <c r="T51" s="7"/>
      <c r="U51" s="11"/>
      <c r="V51" s="11"/>
      <c r="W51" s="11"/>
      <c r="X51" s="11"/>
      <c r="Y51" s="11"/>
      <c r="Z51" s="15"/>
      <c r="AA51" s="15"/>
      <c r="AB51" s="15"/>
      <c r="AC51" s="15"/>
      <c r="AD51" s="15"/>
      <c r="AE51" s="15"/>
      <c r="AF51" s="15"/>
      <c r="AV51" s="7"/>
      <c r="AW51" s="7"/>
      <c r="AX51" s="7"/>
      <c r="AY51" s="7"/>
      <c r="AZ51" s="7"/>
      <c r="BA51" s="7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</row>
    <row r="52" spans="1:83" ht="29.25" customHeight="1">
      <c r="O52" s="24"/>
      <c r="P52" s="21">
        <f>IF(X8&gt;X10,30,0)</f>
        <v>0</v>
      </c>
      <c r="Q52" s="21"/>
      <c r="S52" s="25">
        <f>P52</f>
        <v>0</v>
      </c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</row>
    <row r="53" spans="1:83" ht="29.25" customHeight="1">
      <c r="O53" s="24"/>
      <c r="P53" s="21"/>
      <c r="Q53" s="21"/>
      <c r="S53" s="25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</row>
    <row r="54" spans="1:83" ht="29.25" customHeight="1">
      <c r="S54" s="3">
        <f>IF($F$6&lt;=400,8*$F$10,0)</f>
        <v>17.600000000000001</v>
      </c>
      <c r="T54" s="25">
        <f>S54</f>
        <v>17.600000000000001</v>
      </c>
      <c r="U54" s="25"/>
    </row>
    <row r="55" spans="1:83" ht="29.25" customHeight="1">
      <c r="W55" s="84">
        <f>MIN($T$54,$T$56,$M$60,$R$63,$O$66)</f>
        <v>13.75182481751825</v>
      </c>
      <c r="X55" s="26"/>
      <c r="Y55" s="84">
        <f>MIN($T$54,$T$56,$M$60,$R$63,$O$66,$U$70)</f>
        <v>13.75182481751825</v>
      </c>
      <c r="Z55" s="26"/>
      <c r="AB55" s="28" t="s">
        <v>3</v>
      </c>
      <c r="AC55" s="28"/>
      <c r="AD55" s="33">
        <f>AL69</f>
        <v>13.424999999999999</v>
      </c>
      <c r="AE55" s="33"/>
      <c r="AF55" s="33"/>
      <c r="AU55" s="2"/>
      <c r="AV55" s="2">
        <f>F2</f>
        <v>60</v>
      </c>
    </row>
    <row r="56" spans="1:83" ht="29.25" customHeight="1">
      <c r="I56" s="35" t="s">
        <v>6</v>
      </c>
      <c r="J56" s="36"/>
      <c r="K56" s="36"/>
      <c r="L56" s="36"/>
      <c r="M56" s="36"/>
      <c r="N56" s="36"/>
      <c r="S56" s="3">
        <f>IF($F$6&lt;=400,20,0)</f>
        <v>20</v>
      </c>
      <c r="T56" s="25">
        <f>S56</f>
        <v>20</v>
      </c>
      <c r="U56" s="25"/>
      <c r="W56" s="26"/>
      <c r="X56" s="26"/>
      <c r="Y56" s="26"/>
      <c r="Z56" s="26"/>
      <c r="AB56" s="28" t="s">
        <v>3</v>
      </c>
      <c r="AC56" s="28"/>
      <c r="AD56" s="33">
        <f>AN69</f>
        <v>13.424999999999999</v>
      </c>
      <c r="AE56" s="33"/>
      <c r="AF56" s="33"/>
      <c r="AU56" s="8"/>
      <c r="AV56" s="8">
        <f>F4</f>
        <v>60</v>
      </c>
    </row>
    <row r="57" spans="1:83" ht="29.25" customHeight="1">
      <c r="C57" s="26"/>
      <c r="D57" s="26"/>
      <c r="E57" s="26"/>
      <c r="F57" s="26"/>
      <c r="W57" s="84">
        <f>MIN($T$58,$T$60,$M$60,$R$63,$O$66)</f>
        <v>0</v>
      </c>
      <c r="X57" s="26"/>
      <c r="Y57" s="84">
        <f>MIN($T$58,$T$60,$M$60,$R$63,$O$66,$U$70)</f>
        <v>0</v>
      </c>
      <c r="Z57" s="26"/>
      <c r="AN57" s="1" t="s">
        <v>0</v>
      </c>
      <c r="AO57" s="37">
        <f>MAX(AV55,AV56,AW57,AW59)</f>
        <v>60</v>
      </c>
      <c r="AP57" s="37"/>
      <c r="AQ57" s="26" t="s">
        <v>4</v>
      </c>
      <c r="AR57" s="26"/>
      <c r="AS57" s="26"/>
      <c r="AT57" s="26"/>
      <c r="AU57" s="25"/>
      <c r="AV57" s="25"/>
      <c r="AW57" s="25">
        <f>(1/6)*AS46</f>
        <v>46.666666666666664</v>
      </c>
    </row>
    <row r="58" spans="1:83" ht="29.25" customHeight="1">
      <c r="A58" s="80" t="s">
        <v>5</v>
      </c>
      <c r="B58" s="80"/>
      <c r="C58" s="80"/>
      <c r="D58" s="80"/>
      <c r="E58" s="80"/>
      <c r="S58" s="3">
        <f>IF($F$6&gt;=500,6*$F$10,0)</f>
        <v>0</v>
      </c>
      <c r="T58" s="25">
        <f>S58</f>
        <v>0</v>
      </c>
      <c r="U58" s="25"/>
      <c r="W58" s="26"/>
      <c r="X58" s="26"/>
      <c r="Y58" s="26"/>
      <c r="Z58" s="26"/>
      <c r="AA58" s="48" t="s">
        <v>17</v>
      </c>
      <c r="AB58" s="48"/>
      <c r="AC58" s="48"/>
      <c r="AD58" s="48"/>
      <c r="AE58" s="48"/>
      <c r="AF58" s="48"/>
      <c r="AU58" s="25"/>
      <c r="AV58" s="25"/>
      <c r="AW58" s="25"/>
    </row>
    <row r="59" spans="1:83" ht="29.25" customHeight="1">
      <c r="I59" s="35" t="s">
        <v>6</v>
      </c>
      <c r="J59" s="36"/>
      <c r="K59" s="36"/>
      <c r="L59" s="36"/>
      <c r="M59" s="36"/>
      <c r="N59" s="36"/>
      <c r="W59" s="15"/>
      <c r="X59" s="15"/>
      <c r="Y59" s="15"/>
      <c r="Z59" s="15"/>
      <c r="AU59" s="25"/>
      <c r="AV59" s="25"/>
      <c r="AW59" s="25">
        <v>45</v>
      </c>
    </row>
    <row r="60" spans="1:83" ht="29.25" customHeight="1">
      <c r="K60" s="21">
        <f>48*F12</f>
        <v>57.599999999999994</v>
      </c>
      <c r="L60" s="21"/>
      <c r="M60" s="25">
        <f>K60</f>
        <v>57.599999999999994</v>
      </c>
      <c r="N60" s="25"/>
      <c r="S60" s="3">
        <f>IF($F$6&gt;=500,15,0)</f>
        <v>0</v>
      </c>
      <c r="T60" s="25">
        <f>S60</f>
        <v>0</v>
      </c>
      <c r="U60" s="25"/>
      <c r="W60" s="15"/>
      <c r="X60" s="15"/>
      <c r="Y60" s="15"/>
      <c r="Z60" s="15"/>
      <c r="AU60" s="25"/>
      <c r="AV60" s="25"/>
      <c r="AW60" s="25"/>
    </row>
    <row r="61" spans="1:83" ht="29.25" customHeight="1">
      <c r="K61" s="21"/>
      <c r="L61" s="21"/>
      <c r="M61" s="25"/>
      <c r="N61" s="25"/>
      <c r="U61" s="15"/>
      <c r="V61" s="15"/>
      <c r="W61" s="15"/>
      <c r="X61" s="15"/>
      <c r="Y61" s="15"/>
      <c r="Z61" s="15"/>
    </row>
    <row r="62" spans="1:83" ht="29.25" customHeight="1">
      <c r="D62" s="4"/>
      <c r="E62" s="4"/>
      <c r="F62" s="4"/>
      <c r="G62" s="4"/>
      <c r="H62" s="4"/>
      <c r="I62" s="23" t="s">
        <v>7</v>
      </c>
      <c r="J62" s="21"/>
      <c r="K62" s="21"/>
      <c r="L62" s="21"/>
      <c r="M62" s="21"/>
      <c r="N62" s="21"/>
      <c r="U62" s="15"/>
      <c r="V62" s="15"/>
      <c r="W62" s="15"/>
      <c r="X62" s="15"/>
      <c r="Y62" s="15"/>
      <c r="Z62" s="14"/>
      <c r="AA62" s="4"/>
      <c r="AB62" s="32" t="s">
        <v>11</v>
      </c>
      <c r="AC62" s="32"/>
      <c r="AD62" s="32"/>
      <c r="AE62" s="32"/>
      <c r="AF62" s="32"/>
      <c r="AG62" s="4"/>
      <c r="AH62" s="4"/>
      <c r="AN62" s="34" t="s">
        <v>13</v>
      </c>
      <c r="AO62" s="34"/>
      <c r="AP62" s="34"/>
      <c r="AQ62" s="34"/>
      <c r="AR62" s="34"/>
    </row>
    <row r="63" spans="1:83" ht="29.25" customHeight="1">
      <c r="D63" s="4"/>
      <c r="E63" s="4"/>
      <c r="F63" s="4"/>
      <c r="G63" s="4"/>
      <c r="H63" s="4"/>
      <c r="I63" s="4"/>
      <c r="J63" s="4"/>
      <c r="K63" s="4"/>
      <c r="L63" s="4"/>
      <c r="O63" s="22">
        <f>((O2*0.785*$F$12*$F$12)/($I$18))*100</f>
        <v>13.75182481751825</v>
      </c>
      <c r="P63" s="22"/>
      <c r="Q63" s="22"/>
      <c r="R63" s="19">
        <f>O63</f>
        <v>13.75182481751825</v>
      </c>
      <c r="S63" s="29"/>
      <c r="U63" s="15"/>
      <c r="V63" s="15"/>
      <c r="W63" s="15"/>
      <c r="X63" s="15"/>
      <c r="Y63" s="15"/>
      <c r="Z63" s="14"/>
      <c r="AA63" s="4"/>
      <c r="AB63" s="26" t="s">
        <v>12</v>
      </c>
      <c r="AC63" s="26"/>
      <c r="AD63" s="26"/>
      <c r="AE63" s="26"/>
      <c r="AF63" s="26"/>
      <c r="AG63" s="4"/>
      <c r="AH63" s="4"/>
      <c r="AN63" s="34"/>
      <c r="AO63" s="34"/>
      <c r="AP63" s="34"/>
      <c r="AQ63" s="34"/>
      <c r="AR63" s="34"/>
    </row>
    <row r="64" spans="1:83" ht="29.25" customHeight="1">
      <c r="D64" s="4"/>
      <c r="E64" s="4"/>
      <c r="F64" s="4"/>
      <c r="G64" s="4"/>
      <c r="H64" s="4"/>
      <c r="I64" s="4"/>
      <c r="J64" s="4"/>
      <c r="K64" s="4"/>
      <c r="L64" s="4"/>
      <c r="O64" s="22"/>
      <c r="P64" s="22"/>
      <c r="Q64" s="22"/>
      <c r="R64" s="29"/>
      <c r="S64" s="29"/>
      <c r="U64" s="15"/>
      <c r="V64" s="15"/>
      <c r="W64" s="15"/>
      <c r="X64" s="15"/>
      <c r="Y64" s="15"/>
      <c r="Z64" s="14"/>
      <c r="AA64" s="4"/>
      <c r="AB64" s="4"/>
      <c r="AC64" s="4"/>
      <c r="AD64" s="4"/>
      <c r="AE64" s="4"/>
      <c r="AF64" s="4"/>
      <c r="AG64" s="4"/>
      <c r="AH64" s="4"/>
    </row>
    <row r="65" spans="1:53" ht="29.25" customHeight="1">
      <c r="U65" s="15"/>
      <c r="V65" s="15"/>
      <c r="W65" s="15"/>
      <c r="X65" s="15"/>
      <c r="Y65" s="15"/>
      <c r="Z65" s="15"/>
    </row>
    <row r="66" spans="1:53" ht="29.25" customHeight="1">
      <c r="M66" s="21">
        <f>F2</f>
        <v>60</v>
      </c>
      <c r="N66" s="21"/>
      <c r="O66" s="77">
        <f>0.5*MIN(M66:N67)</f>
        <v>30</v>
      </c>
      <c r="U66" s="15"/>
      <c r="V66" s="15"/>
      <c r="W66" s="15"/>
      <c r="X66" s="15"/>
      <c r="Y66" s="15"/>
      <c r="Z66" s="15"/>
    </row>
    <row r="67" spans="1:53" ht="29.25" customHeight="1">
      <c r="M67" s="21">
        <f>F4</f>
        <v>60</v>
      </c>
      <c r="N67" s="21"/>
      <c r="O67" s="77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3"/>
      <c r="AT67" s="13"/>
      <c r="AU67" s="13"/>
      <c r="AV67" s="13"/>
      <c r="AW67" s="13"/>
      <c r="AX67" s="10"/>
    </row>
    <row r="68" spans="1:53" ht="29.25" customHeight="1"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3"/>
      <c r="AT68" s="13"/>
      <c r="AU68" s="13"/>
      <c r="AV68" s="13"/>
      <c r="AW68" s="13"/>
      <c r="AX68" s="10"/>
    </row>
    <row r="69" spans="1:53" ht="29.25" customHeight="1">
      <c r="X69" s="15"/>
      <c r="Y69" s="15"/>
      <c r="Z69" s="15"/>
      <c r="AA69" s="15"/>
      <c r="AB69" s="15"/>
      <c r="AC69" s="84">
        <f>MIN($T$54,$T$56,$M$60,$R$63,$O$66,$S$75,$S$77)</f>
        <v>0</v>
      </c>
      <c r="AD69" s="26"/>
      <c r="AE69" s="84">
        <f>MIN($T$54,$T$56,$M$60,$R$63,$O$66,$S$75,$S$77,$U$70)</f>
        <v>0</v>
      </c>
      <c r="AF69" s="26"/>
      <c r="AG69" s="15"/>
      <c r="AH69" s="15"/>
      <c r="AI69" s="15"/>
      <c r="AJ69" s="15"/>
      <c r="AK69" s="15"/>
      <c r="AL69" s="26">
        <f>IF(AND($F$6&lt;=400,$O$8&lt;=$O$10),AC69,IF(AND($F$6&lt;=400,$O$8&gt;$O$10),AC71,IF(AND($F$6&gt;=500,$O$8&lt;=$O$10),AC73,IF(AND($F$6&gt;=500,$O$8&gt;$O$10),AC75))))</f>
        <v>13.424999999999999</v>
      </c>
      <c r="AM69" s="26"/>
      <c r="AN69" s="86">
        <f>IF(AND($F$6&lt;=400,$O$8&lt;=$O$10),AE69,IF(AND($F$6&lt;=400,$O$8&gt;$O$10),AE71,IF(AND($F$6&gt;=500,$O$8&lt;=$O$10),AE73,IF(AND($F$6&gt;=500,$O$8&gt;$O$10),AE75))))</f>
        <v>13.424999999999999</v>
      </c>
      <c r="AO69" s="86"/>
      <c r="AP69" s="15"/>
      <c r="AQ69" s="15"/>
      <c r="AR69" s="15"/>
      <c r="AS69" s="13"/>
      <c r="AT69" s="13"/>
      <c r="AU69" s="13"/>
      <c r="AV69" s="13"/>
      <c r="AW69" s="13"/>
      <c r="AX69" s="10"/>
    </row>
    <row r="70" spans="1:53" ht="29.25" customHeight="1">
      <c r="U70" s="77">
        <v>15</v>
      </c>
      <c r="V70" s="77"/>
      <c r="W70" s="77"/>
      <c r="X70" s="15"/>
      <c r="Y70" s="15"/>
      <c r="Z70" s="15"/>
      <c r="AA70" s="15"/>
      <c r="AB70" s="15"/>
      <c r="AC70" s="26"/>
      <c r="AD70" s="26"/>
      <c r="AE70" s="26"/>
      <c r="AF70" s="26"/>
      <c r="AG70" s="15"/>
      <c r="AH70" s="15"/>
      <c r="AI70" s="15"/>
      <c r="AJ70" s="15"/>
      <c r="AK70" s="15"/>
      <c r="AL70" s="26"/>
      <c r="AM70" s="26"/>
      <c r="AN70" s="86"/>
      <c r="AO70" s="86"/>
      <c r="AP70" s="15"/>
      <c r="AQ70" s="15"/>
      <c r="AR70" s="15"/>
      <c r="AS70" s="13"/>
      <c r="AT70" s="13"/>
      <c r="AU70" s="13"/>
      <c r="AV70" s="13"/>
      <c r="AW70" s="13"/>
      <c r="AX70" s="10"/>
    </row>
    <row r="71" spans="1:53" ht="29.25" customHeight="1">
      <c r="U71" s="77"/>
      <c r="V71" s="77"/>
      <c r="W71" s="77"/>
      <c r="X71" s="15"/>
      <c r="Y71" s="15"/>
      <c r="Z71" s="15"/>
      <c r="AA71" s="15"/>
      <c r="AB71" s="15"/>
      <c r="AC71" s="84">
        <f>MIN($T$54,$T$56,$M$60,$R$63,$O$66,$S$79,$S$81)</f>
        <v>13.424999999999999</v>
      </c>
      <c r="AD71" s="26"/>
      <c r="AE71" s="84">
        <f>MIN($T$54,$T$56,$M$60,$R$63,$O$66,$S$79,$S$81,$U$70)</f>
        <v>13.424999999999999</v>
      </c>
      <c r="AF71" s="26"/>
      <c r="AG71" s="15"/>
      <c r="AH71" s="15"/>
      <c r="AI71" s="15"/>
      <c r="AJ71" s="15"/>
      <c r="AK71" s="15"/>
      <c r="AL71" s="26"/>
      <c r="AM71" s="26"/>
      <c r="AN71" s="86"/>
      <c r="AO71" s="86"/>
      <c r="AP71" s="15"/>
      <c r="AQ71" s="15"/>
      <c r="AR71" s="15"/>
      <c r="AS71" s="13"/>
      <c r="AT71" s="13"/>
      <c r="AU71" s="13"/>
      <c r="AV71" s="13"/>
      <c r="AW71" s="13"/>
      <c r="AX71" s="10"/>
    </row>
    <row r="72" spans="1:53" ht="29.25" customHeight="1">
      <c r="A72" s="79" t="s">
        <v>19</v>
      </c>
      <c r="B72" s="79"/>
      <c r="C72" s="79"/>
      <c r="D72" s="79"/>
      <c r="E72" s="79"/>
      <c r="U72" s="77"/>
      <c r="V72" s="77"/>
      <c r="W72" s="77"/>
      <c r="X72" s="87"/>
      <c r="Y72" s="15"/>
      <c r="Z72" s="15"/>
      <c r="AA72" s="15"/>
      <c r="AB72" s="15"/>
      <c r="AC72" s="26"/>
      <c r="AD72" s="26"/>
      <c r="AE72" s="26"/>
      <c r="AF72" s="26"/>
      <c r="AG72" s="15"/>
      <c r="AH72" s="15"/>
      <c r="AI72" s="15"/>
      <c r="AJ72" s="15"/>
      <c r="AK72" s="15"/>
      <c r="AL72" s="26"/>
      <c r="AM72" s="26"/>
      <c r="AN72" s="86"/>
      <c r="AO72" s="86"/>
      <c r="AP72" s="15"/>
      <c r="AQ72" s="15"/>
      <c r="AR72" s="15"/>
      <c r="AS72" s="13"/>
      <c r="AT72" s="13"/>
      <c r="AU72" s="13"/>
      <c r="AV72" s="13"/>
      <c r="AW72" s="13"/>
      <c r="AX72" s="10"/>
    </row>
    <row r="73" spans="1:53" ht="29.25" customHeight="1">
      <c r="X73" s="15"/>
      <c r="Y73" s="15"/>
      <c r="Z73" s="15"/>
      <c r="AA73" s="15"/>
      <c r="AB73" s="15"/>
      <c r="AC73" s="84">
        <f>MIN($T$58,$T$60,$M$60,$R$63,$O$66,$S$75,$S$77)</f>
        <v>0</v>
      </c>
      <c r="AD73" s="26"/>
      <c r="AE73" s="84">
        <f>MIN($T$58,$T$60,$M$60,$R$63,$O$66,$S$75,$S$77,$U$70)</f>
        <v>0</v>
      </c>
      <c r="AF73" s="26"/>
      <c r="AG73" s="15"/>
      <c r="AH73" s="15"/>
      <c r="AI73" s="15"/>
      <c r="AJ73" s="15"/>
      <c r="AK73" s="15"/>
      <c r="AL73" s="26"/>
      <c r="AM73" s="26"/>
      <c r="AN73" s="86"/>
      <c r="AO73" s="86"/>
      <c r="AP73" s="15"/>
      <c r="AQ73" s="15"/>
      <c r="AR73" s="15"/>
      <c r="AS73" s="13"/>
      <c r="AT73" s="13"/>
      <c r="AU73" s="13"/>
      <c r="AV73" s="13"/>
      <c r="AW73" s="13"/>
      <c r="AX73" s="10"/>
    </row>
    <row r="74" spans="1:53" ht="29.25" customHeight="1">
      <c r="X74" s="15"/>
      <c r="Y74" s="15"/>
      <c r="Z74" s="15"/>
      <c r="AA74" s="15"/>
      <c r="AB74" s="15"/>
      <c r="AC74" s="26"/>
      <c r="AD74" s="26"/>
      <c r="AE74" s="26"/>
      <c r="AF74" s="26"/>
      <c r="AG74" s="15"/>
      <c r="AH74" s="15"/>
      <c r="AI74" s="15"/>
      <c r="AJ74" s="15"/>
      <c r="AK74" s="15"/>
      <c r="AL74" s="26"/>
      <c r="AM74" s="26"/>
      <c r="AN74" s="86"/>
      <c r="AO74" s="86"/>
      <c r="AP74" s="15"/>
      <c r="AQ74" s="15"/>
      <c r="AR74" s="15"/>
      <c r="AS74" s="13"/>
      <c r="AT74" s="13"/>
      <c r="AU74" s="13"/>
      <c r="AV74" s="13"/>
      <c r="AW74" s="13"/>
      <c r="AX74" s="10"/>
    </row>
    <row r="75" spans="1:53" s="9" customFormat="1" ht="29.25" customHeight="1">
      <c r="O75" s="24"/>
      <c r="P75" s="21">
        <f>IF(O8&lt;=O10,($F$4-0.5*$F$10-$F$14-$F$12)/2,0)</f>
        <v>0</v>
      </c>
      <c r="Q75" s="21"/>
      <c r="S75" s="25">
        <f>P75</f>
        <v>0</v>
      </c>
      <c r="V75" s="31">
        <f>MIN(S75:S78)</f>
        <v>0</v>
      </c>
      <c r="W75" s="31"/>
      <c r="X75" s="84">
        <f>MIN(M68,M70,M71,Q73,S75,S77)</f>
        <v>0</v>
      </c>
      <c r="Y75" s="26"/>
      <c r="Z75" s="15"/>
      <c r="AA75" s="15"/>
      <c r="AB75" s="15"/>
      <c r="AC75" s="84">
        <f>MIN($T$58,$T$60,$M$60,$R$63,$O$66,$S$79,$S$81)</f>
        <v>0</v>
      </c>
      <c r="AD75" s="26"/>
      <c r="AE75" s="84">
        <f>MIN($T$58,$T$60,$M$60,$R$63,$O$66,$S$79,$S$81,$U$70)</f>
        <v>0</v>
      </c>
      <c r="AF75" s="26"/>
      <c r="AG75" s="15"/>
      <c r="AH75" s="15"/>
      <c r="AI75" s="15"/>
      <c r="AJ75" s="15"/>
      <c r="AK75" s="15"/>
      <c r="AL75" s="26"/>
      <c r="AM75" s="26"/>
      <c r="AN75" s="86"/>
      <c r="AO75" s="86"/>
      <c r="AP75" s="14"/>
      <c r="AQ75" s="80"/>
      <c r="AR75" s="80"/>
      <c r="AS75" s="82"/>
      <c r="AT75" s="82"/>
      <c r="AU75" s="13"/>
      <c r="AV75" s="13"/>
      <c r="AW75" s="13"/>
      <c r="AX75" s="10"/>
    </row>
    <row r="76" spans="1:53" s="9" customFormat="1" ht="29.25" customHeight="1">
      <c r="O76" s="24"/>
      <c r="P76" s="21"/>
      <c r="Q76" s="21"/>
      <c r="S76" s="25"/>
      <c r="V76" s="31"/>
      <c r="W76" s="31"/>
      <c r="X76" s="26"/>
      <c r="Y76" s="26"/>
      <c r="Z76" s="15"/>
      <c r="AA76" s="15"/>
      <c r="AB76" s="15"/>
      <c r="AC76" s="26"/>
      <c r="AD76" s="26"/>
      <c r="AE76" s="26"/>
      <c r="AF76" s="26"/>
      <c r="AG76" s="15"/>
      <c r="AH76" s="15"/>
      <c r="AI76" s="15"/>
      <c r="AJ76" s="15"/>
      <c r="AK76" s="15"/>
      <c r="AL76" s="26"/>
      <c r="AM76" s="26"/>
      <c r="AN76" s="86"/>
      <c r="AO76" s="86"/>
      <c r="AP76" s="14"/>
      <c r="AQ76" s="14"/>
      <c r="AR76" s="14"/>
      <c r="AS76" s="14"/>
      <c r="AT76" s="14"/>
      <c r="AU76" s="14"/>
      <c r="AV76" s="13"/>
      <c r="AW76" s="13"/>
      <c r="AX76" s="10"/>
    </row>
    <row r="77" spans="1:53" s="9" customFormat="1" ht="29.25" customHeight="1">
      <c r="O77" s="24"/>
      <c r="P77" s="21">
        <f>IF(O8&lt;=O10,60,0)</f>
        <v>0</v>
      </c>
      <c r="Q77" s="21"/>
      <c r="S77" s="25">
        <f>P77</f>
        <v>0</v>
      </c>
      <c r="V77" s="30">
        <f>MIN(S79:S82)</f>
        <v>13.424999999999999</v>
      </c>
      <c r="W77" s="31"/>
      <c r="X77" s="85">
        <f>$S$75</f>
        <v>0</v>
      </c>
      <c r="Y77" s="26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4"/>
      <c r="AO77" s="14"/>
      <c r="AP77" s="14"/>
      <c r="AQ77" s="14"/>
      <c r="AR77" s="14"/>
      <c r="AS77" s="14"/>
      <c r="AT77" s="14"/>
      <c r="AU77" s="14"/>
      <c r="AV77" s="13"/>
      <c r="AW77" s="13"/>
      <c r="AX77" s="10"/>
    </row>
    <row r="78" spans="1:53" s="9" customFormat="1" ht="29.25" customHeight="1">
      <c r="A78" s="7"/>
      <c r="B78" s="80" t="s">
        <v>8</v>
      </c>
      <c r="C78" s="80"/>
      <c r="D78" s="80"/>
      <c r="E78" s="80"/>
      <c r="M78" s="7"/>
      <c r="N78" s="7"/>
      <c r="O78" s="24"/>
      <c r="P78" s="21"/>
      <c r="Q78" s="21"/>
      <c r="R78" s="7"/>
      <c r="S78" s="25"/>
      <c r="T78" s="7"/>
      <c r="U78" s="7"/>
      <c r="V78" s="31"/>
      <c r="W78" s="31"/>
      <c r="X78" s="26"/>
      <c r="Y78" s="26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3"/>
      <c r="AT78" s="13"/>
      <c r="AU78" s="13"/>
      <c r="AV78" s="11"/>
      <c r="AW78" s="11"/>
      <c r="AX78" s="11"/>
      <c r="AY78" s="7"/>
      <c r="AZ78" s="7"/>
      <c r="BA78" s="7"/>
    </row>
    <row r="79" spans="1:53" s="9" customFormat="1" ht="29.25" customHeight="1">
      <c r="A79" s="7"/>
      <c r="B79" s="7"/>
      <c r="C79" s="7"/>
      <c r="M79" s="7"/>
      <c r="N79" s="7"/>
      <c r="O79" s="78"/>
      <c r="P79" s="27">
        <f>IF(O8&gt;O10,($F$4-0.5*$F$10-$F$14-$F$12)/4,0)</f>
        <v>13.424999999999999</v>
      </c>
      <c r="Q79" s="27"/>
      <c r="R79" s="7"/>
      <c r="S79" s="81">
        <f>P79</f>
        <v>13.424999999999999</v>
      </c>
      <c r="T79" s="7"/>
      <c r="U79" s="7"/>
      <c r="V79" s="7"/>
      <c r="W79" s="7"/>
      <c r="X79" s="11"/>
      <c r="Y79" s="11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3"/>
      <c r="AT79" s="13"/>
      <c r="AU79" s="13"/>
      <c r="AV79" s="11"/>
      <c r="AW79" s="11"/>
      <c r="AX79" s="11"/>
      <c r="AY79" s="7"/>
      <c r="AZ79" s="7"/>
      <c r="BA79" s="7"/>
    </row>
    <row r="80" spans="1:53" s="9" customFormat="1" ht="29.25" customHeight="1">
      <c r="A80" s="7"/>
      <c r="B80" s="7"/>
      <c r="C80" s="7"/>
      <c r="M80" s="7"/>
      <c r="N80" s="7"/>
      <c r="O80" s="78"/>
      <c r="P80" s="27"/>
      <c r="Q80" s="27"/>
      <c r="R80" s="7"/>
      <c r="S80" s="81"/>
      <c r="T80" s="7"/>
      <c r="U80" s="7"/>
      <c r="V80" s="7"/>
      <c r="W80" s="7"/>
      <c r="X80" s="11"/>
      <c r="Y80" s="11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3"/>
      <c r="AT80" s="13"/>
      <c r="AU80" s="13"/>
      <c r="AV80" s="11"/>
      <c r="AW80" s="11"/>
      <c r="AX80" s="11"/>
      <c r="AY80" s="7"/>
      <c r="AZ80" s="7"/>
      <c r="BA80" s="7"/>
    </row>
    <row r="81" spans="15:50" s="9" customFormat="1" ht="29.25" customHeight="1">
      <c r="O81" s="24"/>
      <c r="P81" s="21">
        <f>IF(O8&gt;O10,30,0)</f>
        <v>30</v>
      </c>
      <c r="Q81" s="21"/>
      <c r="S81" s="25">
        <f>P81</f>
        <v>30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3"/>
      <c r="AT81" s="13"/>
      <c r="AU81" s="13"/>
      <c r="AV81" s="13"/>
      <c r="AW81" s="13"/>
      <c r="AX81" s="10"/>
    </row>
    <row r="82" spans="15:50" s="9" customFormat="1" ht="29.25" customHeight="1">
      <c r="O82" s="24"/>
      <c r="P82" s="21"/>
      <c r="Q82" s="21"/>
      <c r="S82" s="2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3"/>
      <c r="AT82" s="13"/>
      <c r="AU82" s="13"/>
      <c r="AV82" s="13"/>
      <c r="AW82" s="13"/>
      <c r="AX82" s="10"/>
    </row>
    <row r="83" spans="15:50" ht="29.25" customHeight="1"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3"/>
      <c r="AT83" s="13"/>
      <c r="AU83" s="13"/>
      <c r="AV83" s="13"/>
      <c r="AW83" s="13"/>
      <c r="AX83" s="10"/>
    </row>
    <row r="84" spans="15:50" ht="29.25" customHeight="1"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3"/>
      <c r="AT84" s="13"/>
      <c r="AU84" s="13"/>
      <c r="AV84" s="13"/>
      <c r="AW84" s="13"/>
      <c r="AX84" s="10"/>
    </row>
    <row r="85" spans="15:50" ht="29.25" customHeight="1"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3"/>
      <c r="AT85" s="13"/>
      <c r="AU85" s="13"/>
      <c r="AV85" s="13"/>
      <c r="AW85" s="13"/>
    </row>
    <row r="86" spans="15:50" ht="29.25" customHeight="1">
      <c r="X86" s="13"/>
      <c r="Y86" s="13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3"/>
      <c r="AT86" s="13"/>
      <c r="AU86" s="13"/>
      <c r="AV86" s="13"/>
      <c r="AW86" s="13"/>
    </row>
    <row r="87" spans="15:50" ht="29.25" customHeight="1">
      <c r="X87" s="13"/>
      <c r="Y87" s="13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3"/>
      <c r="AT87" s="13"/>
      <c r="AU87" s="13"/>
      <c r="AV87" s="13"/>
      <c r="AW87" s="13"/>
    </row>
    <row r="88" spans="15:50" ht="29.25" customHeight="1">
      <c r="X88" s="13"/>
      <c r="Y88" s="13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3"/>
      <c r="AT88" s="13"/>
      <c r="AU88" s="13"/>
      <c r="AV88" s="13"/>
      <c r="AW88" s="13"/>
    </row>
    <row r="89" spans="15:50" ht="29.25" customHeight="1"/>
    <row r="90" spans="15:50" ht="29.25" customHeight="1"/>
    <row r="91" spans="15:50" ht="29.25" customHeight="1"/>
    <row r="92" spans="15:50" ht="29.25" customHeight="1"/>
    <row r="93" spans="15:50" ht="29.25" customHeight="1"/>
    <row r="94" spans="15:50" ht="29.25" customHeight="1"/>
    <row r="95" spans="15:50" ht="29.25" customHeight="1"/>
    <row r="96" spans="15:50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</sheetData>
  <sheetProtection selectLockedCells="1"/>
  <mergeCells count="166">
    <mergeCell ref="BL46:CE47"/>
    <mergeCell ref="BL48:CE49"/>
    <mergeCell ref="BL50:CE51"/>
    <mergeCell ref="BL52:CE53"/>
    <mergeCell ref="O81:O82"/>
    <mergeCell ref="P81:Q82"/>
    <mergeCell ref="S81:S82"/>
    <mergeCell ref="A72:E72"/>
    <mergeCell ref="A58:E58"/>
    <mergeCell ref="O75:O76"/>
    <mergeCell ref="P75:Q76"/>
    <mergeCell ref="S75:S76"/>
    <mergeCell ref="V75:W76"/>
    <mergeCell ref="B78:E78"/>
    <mergeCell ref="O79:O80"/>
    <mergeCell ref="P79:Q80"/>
    <mergeCell ref="S79:S80"/>
    <mergeCell ref="B49:E49"/>
    <mergeCell ref="AQ75:AR75"/>
    <mergeCell ref="AS75:AT75"/>
    <mergeCell ref="O77:O78"/>
    <mergeCell ref="P77:Q78"/>
    <mergeCell ref="S77:S78"/>
    <mergeCell ref="V77:W78"/>
    <mergeCell ref="X77:Y78"/>
    <mergeCell ref="AN69:AO76"/>
    <mergeCell ref="M66:N66"/>
    <mergeCell ref="M67:N67"/>
    <mergeCell ref="AC73:AD74"/>
    <mergeCell ref="AC75:AD76"/>
    <mergeCell ref="AE69:AF70"/>
    <mergeCell ref="AE71:AF72"/>
    <mergeCell ref="AE73:AF74"/>
    <mergeCell ref="AE75:AF76"/>
    <mergeCell ref="AL69:AM76"/>
    <mergeCell ref="X75:Y76"/>
    <mergeCell ref="O66:O67"/>
    <mergeCell ref="A18:B19"/>
    <mergeCell ref="A20:B21"/>
    <mergeCell ref="C20:H21"/>
    <mergeCell ref="I20:K21"/>
    <mergeCell ref="C18:H19"/>
    <mergeCell ref="U70:W72"/>
    <mergeCell ref="AB56:AC56"/>
    <mergeCell ref="Y55:Z56"/>
    <mergeCell ref="Y57:Z58"/>
    <mergeCell ref="AA58:AF58"/>
    <mergeCell ref="V31:W32"/>
    <mergeCell ref="Z27:AB27"/>
    <mergeCell ref="AC69:AD70"/>
    <mergeCell ref="AC71:AD72"/>
    <mergeCell ref="I18:K19"/>
    <mergeCell ref="M41:N41"/>
    <mergeCell ref="N44:O45"/>
    <mergeCell ref="O48:O49"/>
    <mergeCell ref="O50:O51"/>
    <mergeCell ref="S48:S49"/>
    <mergeCell ref="S50:S51"/>
    <mergeCell ref="S52:S53"/>
    <mergeCell ref="C57:F57"/>
    <mergeCell ref="AF1:AP1"/>
    <mergeCell ref="L23:M23"/>
    <mergeCell ref="L24:M24"/>
    <mergeCell ref="AF7:AP7"/>
    <mergeCell ref="AF9:AP9"/>
    <mergeCell ref="O23:O24"/>
    <mergeCell ref="O6:Q7"/>
    <mergeCell ref="O8:Q9"/>
    <mergeCell ref="AE43:AF43"/>
    <mergeCell ref="S29:S31"/>
    <mergeCell ref="U27:Y27"/>
    <mergeCell ref="Q25:R25"/>
    <mergeCell ref="Q27:R27"/>
    <mergeCell ref="S25:S27"/>
    <mergeCell ref="O10:Q11"/>
    <mergeCell ref="AC34:AD34"/>
    <mergeCell ref="AC35:AD35"/>
    <mergeCell ref="AE35:AF35"/>
    <mergeCell ref="AB37:AF37"/>
    <mergeCell ref="O2:O5"/>
    <mergeCell ref="K2:N5"/>
    <mergeCell ref="X2:Y5"/>
    <mergeCell ref="T2:W5"/>
    <mergeCell ref="S2:S11"/>
    <mergeCell ref="C16:E17"/>
    <mergeCell ref="K10:N11"/>
    <mergeCell ref="F16:K17"/>
    <mergeCell ref="C8:E9"/>
    <mergeCell ref="F8:H9"/>
    <mergeCell ref="K8:N9"/>
    <mergeCell ref="C14:E15"/>
    <mergeCell ref="F6:H7"/>
    <mergeCell ref="F10:H11"/>
    <mergeCell ref="F12:H13"/>
    <mergeCell ref="F14:H15"/>
    <mergeCell ref="K6:N7"/>
    <mergeCell ref="J2:J11"/>
    <mergeCell ref="AS46:AT46"/>
    <mergeCell ref="AO34:AP34"/>
    <mergeCell ref="C2:E3"/>
    <mergeCell ref="C6:E7"/>
    <mergeCell ref="C10:E11"/>
    <mergeCell ref="C12:E13"/>
    <mergeCell ref="K33:L33"/>
    <mergeCell ref="H35:L35"/>
    <mergeCell ref="AE34:AF34"/>
    <mergeCell ref="Q29:R29"/>
    <mergeCell ref="Q31:R31"/>
    <mergeCell ref="M42:N43"/>
    <mergeCell ref="Q44:R45"/>
    <mergeCell ref="S46:S47"/>
    <mergeCell ref="C4:E5"/>
    <mergeCell ref="B41:E41"/>
    <mergeCell ref="M39:N40"/>
    <mergeCell ref="V29:W30"/>
    <mergeCell ref="P46:Q47"/>
    <mergeCell ref="O46:O47"/>
    <mergeCell ref="B29:D29"/>
    <mergeCell ref="B30:D30"/>
    <mergeCell ref="F2:H3"/>
    <mergeCell ref="F4:H5"/>
    <mergeCell ref="AN62:AR63"/>
    <mergeCell ref="AW57:AW58"/>
    <mergeCell ref="AW59:AW60"/>
    <mergeCell ref="AU57:AV58"/>
    <mergeCell ref="AU59:AV60"/>
    <mergeCell ref="I56:N56"/>
    <mergeCell ref="I59:N59"/>
    <mergeCell ref="AQ57:AT57"/>
    <mergeCell ref="AO57:AP57"/>
    <mergeCell ref="T56:U56"/>
    <mergeCell ref="T58:U58"/>
    <mergeCell ref="T60:U60"/>
    <mergeCell ref="M60:N61"/>
    <mergeCell ref="AD56:AF56"/>
    <mergeCell ref="W57:X58"/>
    <mergeCell ref="W55:X56"/>
    <mergeCell ref="K60:L61"/>
    <mergeCell ref="O63:Q64"/>
    <mergeCell ref="I62:N62"/>
    <mergeCell ref="O52:O53"/>
    <mergeCell ref="T54:U54"/>
    <mergeCell ref="AB63:AF63"/>
    <mergeCell ref="P50:Q51"/>
    <mergeCell ref="P52:Q53"/>
    <mergeCell ref="AC43:AD43"/>
    <mergeCell ref="R63:S64"/>
    <mergeCell ref="V48:W49"/>
    <mergeCell ref="X46:Y47"/>
    <mergeCell ref="X48:Y49"/>
    <mergeCell ref="AB62:AF62"/>
    <mergeCell ref="P48:Q49"/>
    <mergeCell ref="AD55:AF55"/>
    <mergeCell ref="AB55:AC55"/>
    <mergeCell ref="V46:W47"/>
    <mergeCell ref="T6:W7"/>
    <mergeCell ref="T8:W9"/>
    <mergeCell ref="T10:W11"/>
    <mergeCell ref="X6:AA7"/>
    <mergeCell ref="X8:AA9"/>
    <mergeCell ref="X10:AA11"/>
    <mergeCell ref="AQ46:AR46"/>
    <mergeCell ref="J39:K39"/>
    <mergeCell ref="J40:K40"/>
    <mergeCell ref="J41:K41"/>
    <mergeCell ref="J42:K43"/>
  </mergeCells>
  <pageMargins left="0.7" right="0.7" top="0.75" bottom="0.75" header="0.3" footer="0.3"/>
  <pageSetup paperSize="9"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قاب خمشی متوسط</vt:lpstr>
      <vt:lpstr>Sheet1</vt:lpstr>
      <vt:lpstr>'قاب خمشی متوسط'!Print_Area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2022-09-22T20:14:44Z</dcterms:modified>
</cp:coreProperties>
</file>